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/>
  <mc:AlternateContent xmlns:mc="http://schemas.openxmlformats.org/markup-compatibility/2006">
    <mc:Choice Requires="x15">
      <x15ac:absPath xmlns:x15ac="http://schemas.microsoft.com/office/spreadsheetml/2010/11/ac" url="C:\Users\francisco.gonzalez\Desktop\art8\5\c\c2\"/>
    </mc:Choice>
  </mc:AlternateContent>
  <xr:revisionPtr revIDLastSave="0" documentId="8_{F75D7EB6-CC87-47DC-9E4D-F85DD29D58EF}" xr6:coauthVersionLast="36" xr6:coauthVersionMax="36" xr10:uidLastSave="{00000000-0000-0000-0000-000000000000}"/>
  <bookViews>
    <workbookView xWindow="0" yWindow="0" windowWidth="20490" windowHeight="6945" firstSheet="1" activeTab="4" xr2:uid="{00000000-000D-0000-FFFF-FFFF00000000}"/>
  </bookViews>
  <sheets>
    <sheet name="PRESUP. CONSOLIDADO" sheetId="1" r:id="rId1"/>
    <sheet name="PRESUP. OFICINAS CENTRALES" sheetId="2" r:id="rId2"/>
    <sheet name="PLANTILLA OFNAS. CENTRALES" sheetId="4" r:id="rId3"/>
    <sheet name="PRESUP. SEDES REGIONALES" sheetId="3" r:id="rId4"/>
    <sheet name="PLANTILLA SEDES REGIONALES" sheetId="6" r:id="rId5"/>
    <sheet name="Hoja7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9" i="1" l="1"/>
  <c r="I81" i="3" l="1"/>
  <c r="C608" i="1" l="1"/>
  <c r="D607" i="1"/>
  <c r="D606" i="1"/>
  <c r="D601" i="1"/>
  <c r="D599" i="1"/>
  <c r="D602" i="1"/>
  <c r="E602" i="1" s="1"/>
  <c r="F602" i="1" s="1"/>
  <c r="G602" i="1" s="1"/>
  <c r="H602" i="1" s="1"/>
  <c r="I602" i="1" s="1"/>
  <c r="J602" i="1" s="1"/>
  <c r="D256" i="1"/>
  <c r="E143" i="6"/>
  <c r="F143" i="6"/>
  <c r="G143" i="6"/>
  <c r="H143" i="6"/>
  <c r="I143" i="6"/>
  <c r="J143" i="6"/>
  <c r="D143" i="6"/>
  <c r="L604" i="2"/>
  <c r="D604" i="2"/>
  <c r="C357" i="2"/>
  <c r="E604" i="2"/>
  <c r="F604" i="2" s="1"/>
  <c r="G604" i="2" s="1"/>
  <c r="H604" i="2" s="1"/>
  <c r="I604" i="2" s="1"/>
  <c r="J604" i="2" s="1"/>
  <c r="K604" i="2" s="1"/>
  <c r="D500" i="2"/>
  <c r="D450" i="2"/>
  <c r="E450" i="2" s="1"/>
  <c r="F450" i="2" s="1"/>
  <c r="G450" i="2" s="1"/>
  <c r="H450" i="2" s="1"/>
  <c r="I450" i="2" s="1"/>
  <c r="J450" i="2" s="1"/>
  <c r="K450" i="2" s="1"/>
  <c r="L450" i="2" s="1"/>
  <c r="M450" i="2" s="1"/>
  <c r="N450" i="2" s="1"/>
  <c r="O450" i="2" s="1"/>
  <c r="F356" i="2"/>
  <c r="G356" i="2" s="1"/>
  <c r="H356" i="2" s="1"/>
  <c r="I356" i="2" s="1"/>
  <c r="J356" i="2" s="1"/>
  <c r="K356" i="2" s="1"/>
  <c r="L356" i="2" s="1"/>
  <c r="M356" i="2" s="1"/>
  <c r="N356" i="2" s="1"/>
  <c r="O356" i="2" s="1"/>
  <c r="E356" i="2"/>
  <c r="D356" i="2"/>
  <c r="P356" i="2" s="1"/>
  <c r="D353" i="2"/>
  <c r="E353" i="2" s="1"/>
  <c r="F353" i="2" s="1"/>
  <c r="G353" i="2" s="1"/>
  <c r="H353" i="2" s="1"/>
  <c r="I353" i="2" s="1"/>
  <c r="J353" i="2" s="1"/>
  <c r="K353" i="2" s="1"/>
  <c r="L353" i="2" s="1"/>
  <c r="M353" i="2" s="1"/>
  <c r="C514" i="1"/>
  <c r="D513" i="1"/>
  <c r="E513" i="1" s="1"/>
  <c r="F513" i="1" s="1"/>
  <c r="G513" i="1" s="1"/>
  <c r="H513" i="1" s="1"/>
  <c r="I513" i="1" s="1"/>
  <c r="J513" i="1" s="1"/>
  <c r="K513" i="1" s="1"/>
  <c r="L513" i="1" s="1"/>
  <c r="M513" i="1" s="1"/>
  <c r="N513" i="1" s="1"/>
  <c r="O513" i="1" s="1"/>
  <c r="D502" i="1"/>
  <c r="E502" i="1" s="1"/>
  <c r="F502" i="1" s="1"/>
  <c r="G502" i="1" s="1"/>
  <c r="H502" i="1" s="1"/>
  <c r="I502" i="1" s="1"/>
  <c r="J502" i="1" s="1"/>
  <c r="K502" i="1" s="1"/>
  <c r="L502" i="1" s="1"/>
  <c r="M502" i="1" s="1"/>
  <c r="N502" i="1" s="1"/>
  <c r="O502" i="1" s="1"/>
  <c r="D463" i="1"/>
  <c r="E463" i="1" s="1"/>
  <c r="C376" i="1"/>
  <c r="D375" i="1"/>
  <c r="E375" i="1" s="1"/>
  <c r="D372" i="1"/>
  <c r="E372" i="1" s="1"/>
  <c r="O353" i="2" l="1"/>
  <c r="N353" i="2"/>
  <c r="P500" i="2"/>
  <c r="P353" i="2"/>
  <c r="E500" i="2"/>
  <c r="F500" i="2" s="1"/>
  <c r="G500" i="2" s="1"/>
  <c r="H500" i="2" s="1"/>
  <c r="I500" i="2" s="1"/>
  <c r="J500" i="2" s="1"/>
  <c r="K500" i="2" s="1"/>
  <c r="L500" i="2" s="1"/>
  <c r="M500" i="2" s="1"/>
  <c r="N500" i="2" s="1"/>
  <c r="O500" i="2" s="1"/>
  <c r="P604" i="2"/>
  <c r="J144" i="6"/>
  <c r="J145" i="6" s="1"/>
  <c r="K143" i="6"/>
  <c r="P502" i="1"/>
  <c r="P602" i="1"/>
  <c r="P450" i="2"/>
  <c r="P513" i="1"/>
  <c r="F372" i="1"/>
  <c r="G372" i="1" s="1"/>
  <c r="H372" i="1" s="1"/>
  <c r="I372" i="1" s="1"/>
  <c r="J372" i="1" s="1"/>
  <c r="K372" i="1" s="1"/>
  <c r="L372" i="1" s="1"/>
  <c r="M372" i="1" s="1"/>
  <c r="N372" i="1" s="1"/>
  <c r="O372" i="1" s="1"/>
  <c r="F463" i="1"/>
  <c r="G463" i="1" s="1"/>
  <c r="H463" i="1" s="1"/>
  <c r="I463" i="1" s="1"/>
  <c r="J463" i="1" s="1"/>
  <c r="K463" i="1" s="1"/>
  <c r="L463" i="1" s="1"/>
  <c r="M463" i="1" s="1"/>
  <c r="N463" i="1" s="1"/>
  <c r="O463" i="1" s="1"/>
  <c r="F375" i="1"/>
  <c r="G375" i="1" s="1"/>
  <c r="H375" i="1" s="1"/>
  <c r="I375" i="1" s="1"/>
  <c r="J375" i="1" s="1"/>
  <c r="K375" i="1" s="1"/>
  <c r="L375" i="1" s="1"/>
  <c r="M375" i="1" s="1"/>
  <c r="N375" i="1" s="1"/>
  <c r="O375" i="1" s="1"/>
  <c r="K146" i="6" l="1"/>
  <c r="P463" i="1"/>
  <c r="P372" i="1"/>
  <c r="P375" i="1"/>
  <c r="I86" i="3" l="1"/>
  <c r="D609" i="2" l="1"/>
  <c r="K608" i="2"/>
  <c r="L608" i="2" s="1"/>
  <c r="M608" i="2" s="1"/>
  <c r="N608" i="2" s="1"/>
  <c r="O608" i="2" s="1"/>
  <c r="D608" i="2"/>
  <c r="E608" i="2" s="1"/>
  <c r="F608" i="2" s="1"/>
  <c r="D603" i="2"/>
  <c r="D601" i="2"/>
  <c r="P606" i="2"/>
  <c r="C611" i="2"/>
  <c r="D508" i="2"/>
  <c r="E508" i="2" s="1"/>
  <c r="F508" i="2" s="1"/>
  <c r="G508" i="2" s="1"/>
  <c r="H508" i="2" s="1"/>
  <c r="I508" i="2" s="1"/>
  <c r="J508" i="2" s="1"/>
  <c r="K508" i="2" s="1"/>
  <c r="L508" i="2" s="1"/>
  <c r="M508" i="2" s="1"/>
  <c r="N508" i="2" s="1"/>
  <c r="O508" i="2" s="1"/>
  <c r="D459" i="2"/>
  <c r="E459" i="2" s="1"/>
  <c r="K142" i="2"/>
  <c r="L78" i="2"/>
  <c r="L81" i="2" s="1"/>
  <c r="L87" i="2" s="1"/>
  <c r="L89" i="2" s="1"/>
  <c r="E606" i="1"/>
  <c r="E599" i="1"/>
  <c r="F599" i="1" s="1"/>
  <c r="G599" i="1" s="1"/>
  <c r="H599" i="1" s="1"/>
  <c r="I599" i="1" s="1"/>
  <c r="J599" i="1" s="1"/>
  <c r="D501" i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D510" i="1"/>
  <c r="E510" i="1" s="1"/>
  <c r="D472" i="1"/>
  <c r="E472" i="1" s="1"/>
  <c r="D369" i="1"/>
  <c r="D358" i="1"/>
  <c r="E358" i="1" s="1"/>
  <c r="F358" i="1" s="1"/>
  <c r="G358" i="1" s="1"/>
  <c r="H358" i="1" s="1"/>
  <c r="I358" i="1" s="1"/>
  <c r="J358" i="1" s="1"/>
  <c r="K358" i="1" s="1"/>
  <c r="L358" i="1" s="1"/>
  <c r="M358" i="1" s="1"/>
  <c r="N358" i="1" s="1"/>
  <c r="O358" i="1" s="1"/>
  <c r="D266" i="1"/>
  <c r="D262" i="1"/>
  <c r="D260" i="1"/>
  <c r="D258" i="1"/>
  <c r="D252" i="1"/>
  <c r="D250" i="1"/>
  <c r="D246" i="1"/>
  <c r="H141" i="1"/>
  <c r="K137" i="1" s="1"/>
  <c r="F606" i="1" l="1"/>
  <c r="G606" i="1" s="1"/>
  <c r="H606" i="1" s="1"/>
  <c r="I606" i="1" s="1"/>
  <c r="J606" i="1" s="1"/>
  <c r="K606" i="1" s="1"/>
  <c r="P599" i="1"/>
  <c r="E601" i="1"/>
  <c r="G608" i="2"/>
  <c r="H608" i="2" s="1"/>
  <c r="I608" i="2" s="1"/>
  <c r="E603" i="2"/>
  <c r="F603" i="2" s="1"/>
  <c r="G603" i="2" s="1"/>
  <c r="H603" i="2" s="1"/>
  <c r="I603" i="2" s="1"/>
  <c r="J603" i="2" s="1"/>
  <c r="K603" i="2" s="1"/>
  <c r="L603" i="2" s="1"/>
  <c r="M603" i="2" s="1"/>
  <c r="N603" i="2" s="1"/>
  <c r="O603" i="2" s="1"/>
  <c r="D611" i="2"/>
  <c r="E601" i="2"/>
  <c r="P508" i="2"/>
  <c r="F459" i="2"/>
  <c r="G459" i="2" s="1"/>
  <c r="H459" i="2" s="1"/>
  <c r="I459" i="2" s="1"/>
  <c r="J459" i="2" s="1"/>
  <c r="K459" i="2" s="1"/>
  <c r="L459" i="2" s="1"/>
  <c r="M459" i="2" s="1"/>
  <c r="N459" i="2" s="1"/>
  <c r="O459" i="2" s="1"/>
  <c r="F510" i="1"/>
  <c r="G510" i="1" s="1"/>
  <c r="H510" i="1" s="1"/>
  <c r="I510" i="1" s="1"/>
  <c r="J510" i="1" s="1"/>
  <c r="K510" i="1" s="1"/>
  <c r="L510" i="1" s="1"/>
  <c r="M510" i="1" s="1"/>
  <c r="N510" i="1" s="1"/>
  <c r="O510" i="1" s="1"/>
  <c r="P510" i="1" s="1"/>
  <c r="F472" i="1"/>
  <c r="G472" i="1" s="1"/>
  <c r="H472" i="1" s="1"/>
  <c r="I472" i="1" s="1"/>
  <c r="J472" i="1" s="1"/>
  <c r="K472" i="1" s="1"/>
  <c r="L472" i="1" s="1"/>
  <c r="M472" i="1" s="1"/>
  <c r="N472" i="1" s="1"/>
  <c r="O472" i="1" s="1"/>
  <c r="K139" i="1"/>
  <c r="K133" i="1"/>
  <c r="K135" i="1"/>
  <c r="P606" i="1" l="1"/>
  <c r="F601" i="1"/>
  <c r="G601" i="1" s="1"/>
  <c r="H601" i="1" s="1"/>
  <c r="I601" i="1" s="1"/>
  <c r="J601" i="1" s="1"/>
  <c r="P608" i="2"/>
  <c r="P603" i="2"/>
  <c r="F601" i="2"/>
  <c r="P459" i="2"/>
  <c r="P604" i="1"/>
  <c r="K141" i="1"/>
  <c r="P472" i="1"/>
  <c r="P601" i="1" l="1"/>
  <c r="G601" i="2"/>
  <c r="H601" i="2" l="1"/>
  <c r="I601" i="2" l="1"/>
  <c r="J601" i="2" l="1"/>
  <c r="K601" i="2" s="1"/>
  <c r="L601" i="2" s="1"/>
  <c r="M601" i="2" s="1"/>
  <c r="N601" i="2" s="1"/>
  <c r="O601" i="2" s="1"/>
  <c r="P601" i="2" l="1"/>
  <c r="B260" i="4" l="1"/>
  <c r="E66" i="4" l="1"/>
  <c r="D66" i="4" l="1"/>
  <c r="J57" i="4"/>
  <c r="I57" i="4"/>
  <c r="F55" i="4"/>
  <c r="G55" i="4"/>
  <c r="H55" i="4"/>
  <c r="I55" i="4"/>
  <c r="J55" i="4"/>
  <c r="I56" i="4"/>
  <c r="G64" i="4"/>
  <c r="I64" i="4"/>
  <c r="J64" i="4"/>
  <c r="O571" i="3" l="1"/>
  <c r="N571" i="3"/>
  <c r="M571" i="3"/>
  <c r="L571" i="3"/>
  <c r="K571" i="3"/>
  <c r="J571" i="3"/>
  <c r="I571" i="3"/>
  <c r="H571" i="3"/>
  <c r="G571" i="3"/>
  <c r="F571" i="3"/>
  <c r="E571" i="3"/>
  <c r="C571" i="3"/>
  <c r="D568" i="3"/>
  <c r="D571" i="3" s="1"/>
  <c r="C483" i="3"/>
  <c r="P481" i="3"/>
  <c r="D480" i="3"/>
  <c r="E480" i="3" s="1"/>
  <c r="F480" i="3" s="1"/>
  <c r="G480" i="3" s="1"/>
  <c r="H480" i="3" s="1"/>
  <c r="I480" i="3" s="1"/>
  <c r="J480" i="3" s="1"/>
  <c r="K480" i="3" s="1"/>
  <c r="L480" i="3" s="1"/>
  <c r="M480" i="3" s="1"/>
  <c r="N480" i="3" s="1"/>
  <c r="O480" i="3" s="1"/>
  <c r="D479" i="3"/>
  <c r="E479" i="3" s="1"/>
  <c r="F479" i="3" s="1"/>
  <c r="G479" i="3" s="1"/>
  <c r="H479" i="3" s="1"/>
  <c r="I479" i="3" s="1"/>
  <c r="J479" i="3" s="1"/>
  <c r="K479" i="3" s="1"/>
  <c r="L479" i="3" s="1"/>
  <c r="M479" i="3" s="1"/>
  <c r="N479" i="3" s="1"/>
  <c r="O479" i="3" s="1"/>
  <c r="D477" i="3"/>
  <c r="P477" i="3" s="1"/>
  <c r="D476" i="3"/>
  <c r="E476" i="3" s="1"/>
  <c r="F476" i="3" s="1"/>
  <c r="G476" i="3" s="1"/>
  <c r="H476" i="3" s="1"/>
  <c r="I476" i="3" s="1"/>
  <c r="J476" i="3" s="1"/>
  <c r="K476" i="3" s="1"/>
  <c r="L476" i="3" s="1"/>
  <c r="M476" i="3" s="1"/>
  <c r="N476" i="3" s="1"/>
  <c r="O476" i="3" s="1"/>
  <c r="E474" i="3"/>
  <c r="F474" i="3" s="1"/>
  <c r="G474" i="3" s="1"/>
  <c r="H474" i="3" s="1"/>
  <c r="I474" i="3" s="1"/>
  <c r="J474" i="3" s="1"/>
  <c r="K474" i="3" s="1"/>
  <c r="L474" i="3" s="1"/>
  <c r="M474" i="3" s="1"/>
  <c r="N474" i="3" s="1"/>
  <c r="D474" i="3"/>
  <c r="D473" i="3"/>
  <c r="P472" i="3"/>
  <c r="P470" i="3"/>
  <c r="D469" i="3"/>
  <c r="E469" i="3" s="1"/>
  <c r="F469" i="3" s="1"/>
  <c r="G469" i="3" s="1"/>
  <c r="H469" i="3" s="1"/>
  <c r="I469" i="3" s="1"/>
  <c r="J469" i="3" s="1"/>
  <c r="K469" i="3" s="1"/>
  <c r="L469" i="3" s="1"/>
  <c r="M469" i="3" s="1"/>
  <c r="N469" i="3" s="1"/>
  <c r="D468" i="3"/>
  <c r="E468" i="3" s="1"/>
  <c r="F468" i="3" s="1"/>
  <c r="G468" i="3" s="1"/>
  <c r="H468" i="3" s="1"/>
  <c r="I468" i="3" s="1"/>
  <c r="J468" i="3" s="1"/>
  <c r="K468" i="3" s="1"/>
  <c r="L468" i="3" s="1"/>
  <c r="M468" i="3" s="1"/>
  <c r="N468" i="3" s="1"/>
  <c r="O468" i="3" s="1"/>
  <c r="D467" i="3"/>
  <c r="E467" i="3" s="1"/>
  <c r="F467" i="3" s="1"/>
  <c r="G467" i="3" s="1"/>
  <c r="H467" i="3" s="1"/>
  <c r="I467" i="3" s="1"/>
  <c r="J467" i="3" s="1"/>
  <c r="K467" i="3" s="1"/>
  <c r="L467" i="3" s="1"/>
  <c r="M467" i="3" s="1"/>
  <c r="N467" i="3" s="1"/>
  <c r="O467" i="3" s="1"/>
  <c r="D466" i="3"/>
  <c r="D446" i="3"/>
  <c r="D445" i="3"/>
  <c r="P444" i="3"/>
  <c r="D441" i="3"/>
  <c r="E441" i="3" s="1"/>
  <c r="F441" i="3" s="1"/>
  <c r="G441" i="3" s="1"/>
  <c r="H441" i="3" s="1"/>
  <c r="I441" i="3" s="1"/>
  <c r="J441" i="3" s="1"/>
  <c r="K441" i="3" s="1"/>
  <c r="L441" i="3" s="1"/>
  <c r="M441" i="3" s="1"/>
  <c r="N441" i="3" s="1"/>
  <c r="D440" i="3"/>
  <c r="E440" i="3" s="1"/>
  <c r="F440" i="3" s="1"/>
  <c r="G440" i="3" s="1"/>
  <c r="H440" i="3" s="1"/>
  <c r="I440" i="3" s="1"/>
  <c r="J440" i="3" s="1"/>
  <c r="K440" i="3" s="1"/>
  <c r="L440" i="3" s="1"/>
  <c r="M440" i="3" s="1"/>
  <c r="N440" i="3" s="1"/>
  <c r="O440" i="3" s="1"/>
  <c r="D439" i="3"/>
  <c r="E439" i="3" s="1"/>
  <c r="F439" i="3" s="1"/>
  <c r="G439" i="3" s="1"/>
  <c r="H439" i="3" s="1"/>
  <c r="I439" i="3" s="1"/>
  <c r="J439" i="3" s="1"/>
  <c r="K439" i="3" s="1"/>
  <c r="L439" i="3" s="1"/>
  <c r="M439" i="3" s="1"/>
  <c r="N439" i="3" s="1"/>
  <c r="O439" i="3" s="1"/>
  <c r="D438" i="3"/>
  <c r="E438" i="3" s="1"/>
  <c r="F438" i="3" s="1"/>
  <c r="G438" i="3" s="1"/>
  <c r="H438" i="3" s="1"/>
  <c r="I438" i="3" s="1"/>
  <c r="J438" i="3" s="1"/>
  <c r="K438" i="3" s="1"/>
  <c r="L438" i="3" s="1"/>
  <c r="M438" i="3" s="1"/>
  <c r="N438" i="3" s="1"/>
  <c r="O438" i="3" s="1"/>
  <c r="P436" i="3"/>
  <c r="D435" i="3"/>
  <c r="E435" i="3" s="1"/>
  <c r="F435" i="3" s="1"/>
  <c r="G435" i="3" s="1"/>
  <c r="H435" i="3" s="1"/>
  <c r="I435" i="3" s="1"/>
  <c r="J435" i="3" s="1"/>
  <c r="K435" i="3" s="1"/>
  <c r="L435" i="3" s="1"/>
  <c r="M435" i="3" s="1"/>
  <c r="N435" i="3" s="1"/>
  <c r="O435" i="3" s="1"/>
  <c r="D433" i="3"/>
  <c r="E433" i="3" s="1"/>
  <c r="F433" i="3" s="1"/>
  <c r="D432" i="3"/>
  <c r="E432" i="3" s="1"/>
  <c r="F432" i="3" s="1"/>
  <c r="G432" i="3" s="1"/>
  <c r="H432" i="3" s="1"/>
  <c r="I432" i="3" s="1"/>
  <c r="J432" i="3" s="1"/>
  <c r="K432" i="3" s="1"/>
  <c r="L432" i="3" s="1"/>
  <c r="M432" i="3" s="1"/>
  <c r="N432" i="3" s="1"/>
  <c r="O432" i="3" s="1"/>
  <c r="D431" i="3"/>
  <c r="D430" i="3"/>
  <c r="E430" i="3" s="1"/>
  <c r="F430" i="3" s="1"/>
  <c r="G430" i="3" s="1"/>
  <c r="H430" i="3" s="1"/>
  <c r="I430" i="3" s="1"/>
  <c r="J430" i="3" s="1"/>
  <c r="K430" i="3" s="1"/>
  <c r="L430" i="3" s="1"/>
  <c r="M430" i="3" s="1"/>
  <c r="N430" i="3" s="1"/>
  <c r="O430" i="3" s="1"/>
  <c r="D429" i="3"/>
  <c r="E429" i="3" s="1"/>
  <c r="F429" i="3" s="1"/>
  <c r="G429" i="3" s="1"/>
  <c r="H429" i="3" s="1"/>
  <c r="I429" i="3" s="1"/>
  <c r="J429" i="3" s="1"/>
  <c r="K429" i="3" s="1"/>
  <c r="L429" i="3" s="1"/>
  <c r="M429" i="3" s="1"/>
  <c r="N429" i="3" s="1"/>
  <c r="D428" i="3"/>
  <c r="E428" i="3" s="1"/>
  <c r="F428" i="3" s="1"/>
  <c r="G428" i="3" s="1"/>
  <c r="H428" i="3" s="1"/>
  <c r="I428" i="3" s="1"/>
  <c r="J428" i="3" s="1"/>
  <c r="K428" i="3" s="1"/>
  <c r="L428" i="3" s="1"/>
  <c r="M428" i="3" s="1"/>
  <c r="N428" i="3" s="1"/>
  <c r="D427" i="3"/>
  <c r="E427" i="3" s="1"/>
  <c r="F427" i="3" s="1"/>
  <c r="G427" i="3" s="1"/>
  <c r="H427" i="3" s="1"/>
  <c r="I427" i="3" s="1"/>
  <c r="J427" i="3" s="1"/>
  <c r="K427" i="3" s="1"/>
  <c r="L427" i="3" s="1"/>
  <c r="M427" i="3" s="1"/>
  <c r="N427" i="3" s="1"/>
  <c r="O427" i="3" s="1"/>
  <c r="D426" i="3"/>
  <c r="Q349" i="3"/>
  <c r="C349" i="3"/>
  <c r="D345" i="3"/>
  <c r="E345" i="3" s="1"/>
  <c r="F345" i="3" s="1"/>
  <c r="G345" i="3" s="1"/>
  <c r="H345" i="3" s="1"/>
  <c r="I345" i="3" s="1"/>
  <c r="J345" i="3" s="1"/>
  <c r="K345" i="3" s="1"/>
  <c r="L345" i="3" s="1"/>
  <c r="M345" i="3" s="1"/>
  <c r="N345" i="3" s="1"/>
  <c r="O345" i="3" s="1"/>
  <c r="D343" i="3"/>
  <c r="E343" i="3" s="1"/>
  <c r="F343" i="3" s="1"/>
  <c r="G343" i="3" s="1"/>
  <c r="H343" i="3" s="1"/>
  <c r="I343" i="3" s="1"/>
  <c r="J343" i="3" s="1"/>
  <c r="K343" i="3" s="1"/>
  <c r="L343" i="3" s="1"/>
  <c r="M343" i="3" s="1"/>
  <c r="N343" i="3" s="1"/>
  <c r="O343" i="3" s="1"/>
  <c r="D341" i="3"/>
  <c r="E341" i="3" s="1"/>
  <c r="F341" i="3" s="1"/>
  <c r="G341" i="3" s="1"/>
  <c r="H341" i="3" s="1"/>
  <c r="I341" i="3" s="1"/>
  <c r="J341" i="3" s="1"/>
  <c r="K341" i="3" s="1"/>
  <c r="L341" i="3" s="1"/>
  <c r="M341" i="3" s="1"/>
  <c r="N341" i="3" s="1"/>
  <c r="O339" i="3"/>
  <c r="N339" i="3"/>
  <c r="M339" i="3"/>
  <c r="L339" i="3"/>
  <c r="K339" i="3"/>
  <c r="J339" i="3"/>
  <c r="I339" i="3"/>
  <c r="H339" i="3"/>
  <c r="G339" i="3"/>
  <c r="F339" i="3"/>
  <c r="E339" i="3"/>
  <c r="D339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D335" i="3"/>
  <c r="E335" i="3" s="1"/>
  <c r="F335" i="3" s="1"/>
  <c r="G335" i="3" s="1"/>
  <c r="H335" i="3" s="1"/>
  <c r="I335" i="3" s="1"/>
  <c r="J335" i="3" s="1"/>
  <c r="K335" i="3" s="1"/>
  <c r="L335" i="3" s="1"/>
  <c r="M335" i="3" s="1"/>
  <c r="N335" i="3" s="1"/>
  <c r="D333" i="3"/>
  <c r="E333" i="3" s="1"/>
  <c r="F333" i="3" s="1"/>
  <c r="G333" i="3" s="1"/>
  <c r="O332" i="3"/>
  <c r="N332" i="3"/>
  <c r="M332" i="3"/>
  <c r="L332" i="3"/>
  <c r="K332" i="3"/>
  <c r="J332" i="3"/>
  <c r="I332" i="3"/>
  <c r="H332" i="3"/>
  <c r="G332" i="3"/>
  <c r="F332" i="3"/>
  <c r="E332" i="3"/>
  <c r="D332" i="3"/>
  <c r="D331" i="3"/>
  <c r="D330" i="3"/>
  <c r="Q255" i="3"/>
  <c r="O255" i="3"/>
  <c r="C255" i="3"/>
  <c r="E253" i="3"/>
  <c r="F253" i="3" s="1"/>
  <c r="G253" i="3" s="1"/>
  <c r="D253" i="3"/>
  <c r="D249" i="3"/>
  <c r="E249" i="3" s="1"/>
  <c r="F249" i="3" s="1"/>
  <c r="G249" i="3" s="1"/>
  <c r="D247" i="3"/>
  <c r="E247" i="3" s="1"/>
  <c r="F247" i="3" s="1"/>
  <c r="G247" i="3" s="1"/>
  <c r="H247" i="3" s="1"/>
  <c r="D245" i="3"/>
  <c r="E245" i="3" s="1"/>
  <c r="F245" i="3" s="1"/>
  <c r="G245" i="3" s="1"/>
  <c r="H245" i="3" s="1"/>
  <c r="I245" i="3" s="1"/>
  <c r="J245" i="3" s="1"/>
  <c r="K245" i="3" s="1"/>
  <c r="L245" i="3" s="1"/>
  <c r="M245" i="3" s="1"/>
  <c r="N245" i="3" s="1"/>
  <c r="D243" i="3"/>
  <c r="E243" i="3" s="1"/>
  <c r="F243" i="3" s="1"/>
  <c r="G243" i="3" s="1"/>
  <c r="D239" i="3"/>
  <c r="E239" i="3" s="1"/>
  <c r="F239" i="3" s="1"/>
  <c r="D237" i="3"/>
  <c r="E237" i="3" s="1"/>
  <c r="F237" i="3" s="1"/>
  <c r="G237" i="3" s="1"/>
  <c r="D233" i="3"/>
  <c r="E233" i="3" s="1"/>
  <c r="K133" i="3"/>
  <c r="L129" i="3" s="1"/>
  <c r="C512" i="2"/>
  <c r="D511" i="2"/>
  <c r="E511" i="2" s="1"/>
  <c r="F511" i="2" s="1"/>
  <c r="G511" i="2" s="1"/>
  <c r="H511" i="2" s="1"/>
  <c r="I511" i="2" s="1"/>
  <c r="J511" i="2" s="1"/>
  <c r="K511" i="2" s="1"/>
  <c r="L511" i="2" s="1"/>
  <c r="M511" i="2" s="1"/>
  <c r="N511" i="2" s="1"/>
  <c r="O511" i="2" s="1"/>
  <c r="D510" i="2"/>
  <c r="E510" i="2" s="1"/>
  <c r="F510" i="2" s="1"/>
  <c r="G510" i="2" s="1"/>
  <c r="H510" i="2" s="1"/>
  <c r="I510" i="2" s="1"/>
  <c r="J510" i="2" s="1"/>
  <c r="K510" i="2" s="1"/>
  <c r="L510" i="2" s="1"/>
  <c r="M510" i="2" s="1"/>
  <c r="N510" i="2" s="1"/>
  <c r="O510" i="2" s="1"/>
  <c r="D507" i="2"/>
  <c r="E507" i="2" s="1"/>
  <c r="F507" i="2" s="1"/>
  <c r="G507" i="2" s="1"/>
  <c r="H507" i="2" s="1"/>
  <c r="D506" i="2"/>
  <c r="E506" i="2" s="1"/>
  <c r="F506" i="2" s="1"/>
  <c r="G506" i="2" s="1"/>
  <c r="H506" i="2" s="1"/>
  <c r="D504" i="2"/>
  <c r="E504" i="2" s="1"/>
  <c r="F504" i="2" s="1"/>
  <c r="G504" i="2" s="1"/>
  <c r="H504" i="2" s="1"/>
  <c r="I504" i="2" s="1"/>
  <c r="J504" i="2" s="1"/>
  <c r="K504" i="2" s="1"/>
  <c r="L504" i="2" s="1"/>
  <c r="M504" i="2" s="1"/>
  <c r="N504" i="2" s="1"/>
  <c r="O504" i="2" s="1"/>
  <c r="D503" i="2"/>
  <c r="E503" i="2" s="1"/>
  <c r="F503" i="2" s="1"/>
  <c r="G503" i="2" s="1"/>
  <c r="H503" i="2" s="1"/>
  <c r="I503" i="2" s="1"/>
  <c r="J503" i="2" s="1"/>
  <c r="K503" i="2" s="1"/>
  <c r="L503" i="2" s="1"/>
  <c r="M503" i="2" s="1"/>
  <c r="N503" i="2" s="1"/>
  <c r="O503" i="2" s="1"/>
  <c r="D502" i="2"/>
  <c r="P499" i="2"/>
  <c r="D497" i="2"/>
  <c r="E497" i="2" s="1"/>
  <c r="F497" i="2" s="1"/>
  <c r="G497" i="2" s="1"/>
  <c r="H497" i="2" s="1"/>
  <c r="I497" i="2" s="1"/>
  <c r="J497" i="2" s="1"/>
  <c r="K497" i="2" s="1"/>
  <c r="L497" i="2" s="1"/>
  <c r="M497" i="2" s="1"/>
  <c r="N497" i="2" s="1"/>
  <c r="O497" i="2" s="1"/>
  <c r="D496" i="2"/>
  <c r="D495" i="2"/>
  <c r="E495" i="2" s="1"/>
  <c r="F495" i="2" s="1"/>
  <c r="G495" i="2" s="1"/>
  <c r="H495" i="2" s="1"/>
  <c r="I495" i="2" s="1"/>
  <c r="J495" i="2" s="1"/>
  <c r="K495" i="2" s="1"/>
  <c r="L495" i="2" s="1"/>
  <c r="M495" i="2" s="1"/>
  <c r="N495" i="2" s="1"/>
  <c r="O495" i="2" s="1"/>
  <c r="P495" i="2" s="1"/>
  <c r="D494" i="2"/>
  <c r="E494" i="2" s="1"/>
  <c r="F494" i="2" s="1"/>
  <c r="G494" i="2" s="1"/>
  <c r="H494" i="2" s="1"/>
  <c r="I494" i="2" s="1"/>
  <c r="J494" i="2" s="1"/>
  <c r="K494" i="2" s="1"/>
  <c r="L494" i="2" s="1"/>
  <c r="M494" i="2" s="1"/>
  <c r="N494" i="2" s="1"/>
  <c r="O494" i="2" s="1"/>
  <c r="D493" i="2"/>
  <c r="E493" i="2" s="1"/>
  <c r="F493" i="2" s="1"/>
  <c r="G493" i="2" s="1"/>
  <c r="H493" i="2" s="1"/>
  <c r="I493" i="2" s="1"/>
  <c r="J493" i="2" s="1"/>
  <c r="K493" i="2" s="1"/>
  <c r="L493" i="2" s="1"/>
  <c r="M493" i="2" s="1"/>
  <c r="N493" i="2" s="1"/>
  <c r="O493" i="2" s="1"/>
  <c r="D464" i="2"/>
  <c r="D463" i="2"/>
  <c r="E463" i="2" s="1"/>
  <c r="F463" i="2" s="1"/>
  <c r="G463" i="2" s="1"/>
  <c r="H463" i="2" s="1"/>
  <c r="I463" i="2" s="1"/>
  <c r="J463" i="2" s="1"/>
  <c r="K463" i="2" s="1"/>
  <c r="L463" i="2" s="1"/>
  <c r="M463" i="2" s="1"/>
  <c r="N463" i="2" s="1"/>
  <c r="O463" i="2" s="1"/>
  <c r="D462" i="2"/>
  <c r="E462" i="2" s="1"/>
  <c r="F462" i="2" s="1"/>
  <c r="G462" i="2" s="1"/>
  <c r="H462" i="2" s="1"/>
  <c r="I462" i="2" s="1"/>
  <c r="J462" i="2" s="1"/>
  <c r="K462" i="2" s="1"/>
  <c r="L462" i="2" s="1"/>
  <c r="M462" i="2" s="1"/>
  <c r="N462" i="2" s="1"/>
  <c r="O462" i="2" s="1"/>
  <c r="D458" i="2"/>
  <c r="E458" i="2" s="1"/>
  <c r="F458" i="2" s="1"/>
  <c r="G458" i="2" s="1"/>
  <c r="H458" i="2" s="1"/>
  <c r="I458" i="2" s="1"/>
  <c r="J458" i="2" s="1"/>
  <c r="K458" i="2" s="1"/>
  <c r="L458" i="2" s="1"/>
  <c r="M458" i="2" s="1"/>
  <c r="N458" i="2" s="1"/>
  <c r="O458" i="2" s="1"/>
  <c r="D457" i="2"/>
  <c r="D456" i="2"/>
  <c r="E456" i="2" s="1"/>
  <c r="F456" i="2" s="1"/>
  <c r="G456" i="2" s="1"/>
  <c r="H456" i="2" s="1"/>
  <c r="I456" i="2" s="1"/>
  <c r="J456" i="2" s="1"/>
  <c r="K456" i="2" s="1"/>
  <c r="L456" i="2" s="1"/>
  <c r="M456" i="2" s="1"/>
  <c r="N456" i="2" s="1"/>
  <c r="O456" i="2" s="1"/>
  <c r="D455" i="2"/>
  <c r="E455" i="2" s="1"/>
  <c r="F455" i="2" s="1"/>
  <c r="G455" i="2" s="1"/>
  <c r="H455" i="2" s="1"/>
  <c r="I455" i="2" s="1"/>
  <c r="J455" i="2" s="1"/>
  <c r="K455" i="2" s="1"/>
  <c r="L455" i="2" s="1"/>
  <c r="M455" i="2" s="1"/>
  <c r="N455" i="2" s="1"/>
  <c r="O455" i="2" s="1"/>
  <c r="D453" i="2"/>
  <c r="E453" i="2" s="1"/>
  <c r="F453" i="2" s="1"/>
  <c r="G453" i="2" s="1"/>
  <c r="H453" i="2" s="1"/>
  <c r="I453" i="2" s="1"/>
  <c r="J453" i="2" s="1"/>
  <c r="K453" i="2" s="1"/>
  <c r="L453" i="2" s="1"/>
  <c r="M453" i="2" s="1"/>
  <c r="N453" i="2" s="1"/>
  <c r="O453" i="2" s="1"/>
  <c r="D452" i="2"/>
  <c r="D449" i="2"/>
  <c r="E449" i="2" s="1"/>
  <c r="F449" i="2" s="1"/>
  <c r="G449" i="2" s="1"/>
  <c r="H449" i="2" s="1"/>
  <c r="I449" i="2" s="1"/>
  <c r="J449" i="2" s="1"/>
  <c r="K449" i="2" s="1"/>
  <c r="L449" i="2" s="1"/>
  <c r="M449" i="2" s="1"/>
  <c r="N449" i="2" s="1"/>
  <c r="O449" i="2" s="1"/>
  <c r="D448" i="2"/>
  <c r="E448" i="2" s="1"/>
  <c r="F448" i="2" s="1"/>
  <c r="G448" i="2" s="1"/>
  <c r="H448" i="2" s="1"/>
  <c r="I448" i="2" s="1"/>
  <c r="J448" i="2" s="1"/>
  <c r="K448" i="2" s="1"/>
  <c r="L448" i="2" s="1"/>
  <c r="M448" i="2" s="1"/>
  <c r="N448" i="2" s="1"/>
  <c r="O448" i="2" s="1"/>
  <c r="D447" i="2"/>
  <c r="E447" i="2" s="1"/>
  <c r="F447" i="2" s="1"/>
  <c r="G447" i="2" s="1"/>
  <c r="H447" i="2" s="1"/>
  <c r="I447" i="2" s="1"/>
  <c r="J447" i="2" s="1"/>
  <c r="K447" i="2" s="1"/>
  <c r="L447" i="2" s="1"/>
  <c r="M447" i="2" s="1"/>
  <c r="N447" i="2" s="1"/>
  <c r="O447" i="2" s="1"/>
  <c r="D446" i="2"/>
  <c r="E446" i="2" s="1"/>
  <c r="F446" i="2" s="1"/>
  <c r="G446" i="2" s="1"/>
  <c r="H446" i="2" s="1"/>
  <c r="I446" i="2" s="1"/>
  <c r="J446" i="2" s="1"/>
  <c r="K446" i="2" s="1"/>
  <c r="L446" i="2" s="1"/>
  <c r="M446" i="2" s="1"/>
  <c r="N446" i="2" s="1"/>
  <c r="O446" i="2" s="1"/>
  <c r="D445" i="2"/>
  <c r="E445" i="2" s="1"/>
  <c r="F445" i="2" s="1"/>
  <c r="G445" i="2" s="1"/>
  <c r="D444" i="2"/>
  <c r="D443" i="2"/>
  <c r="E443" i="2" s="1"/>
  <c r="F443" i="2" s="1"/>
  <c r="G443" i="2" s="1"/>
  <c r="D442" i="2"/>
  <c r="D357" i="2"/>
  <c r="E357" i="2" s="1"/>
  <c r="F357" i="2" s="1"/>
  <c r="G357" i="2" s="1"/>
  <c r="H357" i="2" s="1"/>
  <c r="I357" i="2" s="1"/>
  <c r="J357" i="2" s="1"/>
  <c r="K357" i="2" s="1"/>
  <c r="L357" i="2" s="1"/>
  <c r="M357" i="2" s="1"/>
  <c r="N357" i="2" s="1"/>
  <c r="O357" i="2" s="1"/>
  <c r="P357" i="2" s="1"/>
  <c r="D355" i="2"/>
  <c r="E355" i="2" s="1"/>
  <c r="F355" i="2" s="1"/>
  <c r="G355" i="2" s="1"/>
  <c r="H355" i="2" s="1"/>
  <c r="I355" i="2" s="1"/>
  <c r="J355" i="2" s="1"/>
  <c r="K355" i="2" s="1"/>
  <c r="L355" i="2" s="1"/>
  <c r="M355" i="2" s="1"/>
  <c r="N355" i="2" s="1"/>
  <c r="O355" i="2" s="1"/>
  <c r="D354" i="2"/>
  <c r="P354" i="2" s="1"/>
  <c r="D352" i="2"/>
  <c r="E352" i="2" s="1"/>
  <c r="F352" i="2" s="1"/>
  <c r="G352" i="2" s="1"/>
  <c r="H352" i="2" s="1"/>
  <c r="I352" i="2" s="1"/>
  <c r="J352" i="2" s="1"/>
  <c r="K352" i="2" s="1"/>
  <c r="L352" i="2" s="1"/>
  <c r="M352" i="2" s="1"/>
  <c r="N352" i="2" s="1"/>
  <c r="O352" i="2" s="1"/>
  <c r="O350" i="2"/>
  <c r="N350" i="2"/>
  <c r="M350" i="2"/>
  <c r="L350" i="2"/>
  <c r="K350" i="2"/>
  <c r="J350" i="2"/>
  <c r="I350" i="2"/>
  <c r="H350" i="2"/>
  <c r="G350" i="2"/>
  <c r="F350" i="2"/>
  <c r="E350" i="2"/>
  <c r="D350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242" i="2"/>
  <c r="D240" i="2"/>
  <c r="E240" i="2" s="1"/>
  <c r="F240" i="2" s="1"/>
  <c r="G240" i="2" s="1"/>
  <c r="H240" i="2" s="1"/>
  <c r="I240" i="2" s="1"/>
  <c r="J240" i="2" s="1"/>
  <c r="K240" i="2" s="1"/>
  <c r="L240" i="2" s="1"/>
  <c r="M240" i="2" s="1"/>
  <c r="N240" i="2" s="1"/>
  <c r="O240" i="2" s="1"/>
  <c r="O237" i="2"/>
  <c r="N237" i="2"/>
  <c r="M237" i="2"/>
  <c r="L237" i="2"/>
  <c r="K237" i="2"/>
  <c r="J237" i="2"/>
  <c r="I237" i="2"/>
  <c r="H237" i="2"/>
  <c r="G237" i="2"/>
  <c r="F237" i="2"/>
  <c r="E237" i="2"/>
  <c r="D237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D512" i="1"/>
  <c r="E512" i="1" s="1"/>
  <c r="D508" i="1"/>
  <c r="E508" i="1" s="1"/>
  <c r="F508" i="1" s="1"/>
  <c r="G508" i="1" s="1"/>
  <c r="H508" i="1" s="1"/>
  <c r="I508" i="1" s="1"/>
  <c r="J508" i="1" s="1"/>
  <c r="K508" i="1" s="1"/>
  <c r="L508" i="1" s="1"/>
  <c r="M508" i="1" s="1"/>
  <c r="N508" i="1" s="1"/>
  <c r="O508" i="1" s="1"/>
  <c r="D506" i="1"/>
  <c r="D505" i="1"/>
  <c r="E505" i="1" s="1"/>
  <c r="F505" i="1" s="1"/>
  <c r="G505" i="1" s="1"/>
  <c r="H505" i="1" s="1"/>
  <c r="I505" i="1" s="1"/>
  <c r="J505" i="1" s="1"/>
  <c r="K505" i="1" s="1"/>
  <c r="L505" i="1" s="1"/>
  <c r="M505" i="1" s="1"/>
  <c r="N505" i="1" s="1"/>
  <c r="O505" i="1" s="1"/>
  <c r="D504" i="1"/>
  <c r="E504" i="1" s="1"/>
  <c r="F504" i="1" s="1"/>
  <c r="G504" i="1" s="1"/>
  <c r="H504" i="1" s="1"/>
  <c r="I504" i="1" s="1"/>
  <c r="J504" i="1" s="1"/>
  <c r="K504" i="1" s="1"/>
  <c r="L504" i="1" s="1"/>
  <c r="M504" i="1" s="1"/>
  <c r="N504" i="1" s="1"/>
  <c r="O504" i="1" s="1"/>
  <c r="P501" i="1"/>
  <c r="D499" i="1"/>
  <c r="D498" i="1"/>
  <c r="E498" i="1" s="1"/>
  <c r="F498" i="1" s="1"/>
  <c r="G498" i="1" s="1"/>
  <c r="H498" i="1" s="1"/>
  <c r="I498" i="1" s="1"/>
  <c r="J498" i="1" s="1"/>
  <c r="K498" i="1" s="1"/>
  <c r="L498" i="1" s="1"/>
  <c r="M498" i="1" s="1"/>
  <c r="N498" i="1" s="1"/>
  <c r="O498" i="1" s="1"/>
  <c r="D497" i="1"/>
  <c r="E497" i="1" s="1"/>
  <c r="F497" i="1" s="1"/>
  <c r="G497" i="1" s="1"/>
  <c r="H497" i="1" s="1"/>
  <c r="I497" i="1" s="1"/>
  <c r="J497" i="1" s="1"/>
  <c r="K497" i="1" s="1"/>
  <c r="L497" i="1" s="1"/>
  <c r="M497" i="1" s="1"/>
  <c r="N497" i="1" s="1"/>
  <c r="O497" i="1" s="1"/>
  <c r="P497" i="1" s="1"/>
  <c r="D496" i="1"/>
  <c r="E496" i="1" s="1"/>
  <c r="F496" i="1" s="1"/>
  <c r="G496" i="1" s="1"/>
  <c r="H496" i="1" s="1"/>
  <c r="I496" i="1" s="1"/>
  <c r="J496" i="1" s="1"/>
  <c r="K496" i="1" s="1"/>
  <c r="L496" i="1" s="1"/>
  <c r="M496" i="1" s="1"/>
  <c r="N496" i="1" s="1"/>
  <c r="O496" i="1" s="1"/>
  <c r="D495" i="1"/>
  <c r="E495" i="1" s="1"/>
  <c r="F495" i="1" s="1"/>
  <c r="G495" i="1" s="1"/>
  <c r="H495" i="1" s="1"/>
  <c r="I495" i="1" s="1"/>
  <c r="J495" i="1" s="1"/>
  <c r="K495" i="1" s="1"/>
  <c r="L495" i="1" s="1"/>
  <c r="M495" i="1" s="1"/>
  <c r="N495" i="1" s="1"/>
  <c r="O495" i="1" s="1"/>
  <c r="D493" i="1"/>
  <c r="E493" i="1" s="1"/>
  <c r="F493" i="1" s="1"/>
  <c r="G493" i="1" s="1"/>
  <c r="H493" i="1" s="1"/>
  <c r="I493" i="1" s="1"/>
  <c r="J493" i="1" s="1"/>
  <c r="K493" i="1" s="1"/>
  <c r="L493" i="1" s="1"/>
  <c r="M493" i="1" s="1"/>
  <c r="N493" i="1" s="1"/>
  <c r="O493" i="1" s="1"/>
  <c r="D476" i="1"/>
  <c r="E476" i="1" s="1"/>
  <c r="F476" i="1" s="1"/>
  <c r="G476" i="1" s="1"/>
  <c r="H476" i="1" s="1"/>
  <c r="I476" i="1" s="1"/>
  <c r="J476" i="1" s="1"/>
  <c r="K476" i="1" s="1"/>
  <c r="L476" i="1" s="1"/>
  <c r="M476" i="1" s="1"/>
  <c r="N476" i="1" s="1"/>
  <c r="O476" i="1" s="1"/>
  <c r="D475" i="1"/>
  <c r="E475" i="1" s="1"/>
  <c r="F475" i="1" s="1"/>
  <c r="G475" i="1" s="1"/>
  <c r="H475" i="1" s="1"/>
  <c r="I475" i="1" s="1"/>
  <c r="J475" i="1" s="1"/>
  <c r="K475" i="1" s="1"/>
  <c r="L475" i="1" s="1"/>
  <c r="M475" i="1" s="1"/>
  <c r="N475" i="1" s="1"/>
  <c r="O475" i="1" s="1"/>
  <c r="D471" i="1"/>
  <c r="E471" i="1" s="1"/>
  <c r="F471" i="1" s="1"/>
  <c r="G471" i="1" s="1"/>
  <c r="H471" i="1" s="1"/>
  <c r="I471" i="1" s="1"/>
  <c r="J471" i="1" s="1"/>
  <c r="K471" i="1" s="1"/>
  <c r="L471" i="1" s="1"/>
  <c r="M471" i="1" s="1"/>
  <c r="N471" i="1" s="1"/>
  <c r="O471" i="1" s="1"/>
  <c r="D470" i="1"/>
  <c r="E470" i="1" s="1"/>
  <c r="F470" i="1" s="1"/>
  <c r="G470" i="1" s="1"/>
  <c r="H470" i="1" s="1"/>
  <c r="I470" i="1" s="1"/>
  <c r="J470" i="1" s="1"/>
  <c r="K470" i="1" s="1"/>
  <c r="L470" i="1" s="1"/>
  <c r="M470" i="1" s="1"/>
  <c r="N470" i="1" s="1"/>
  <c r="O470" i="1" s="1"/>
  <c r="D469" i="1"/>
  <c r="E469" i="1" s="1"/>
  <c r="F469" i="1" s="1"/>
  <c r="G469" i="1" s="1"/>
  <c r="H469" i="1" s="1"/>
  <c r="I469" i="1" s="1"/>
  <c r="J469" i="1" s="1"/>
  <c r="K469" i="1" s="1"/>
  <c r="L469" i="1" s="1"/>
  <c r="M469" i="1" s="1"/>
  <c r="N469" i="1" s="1"/>
  <c r="O469" i="1" s="1"/>
  <c r="D468" i="1"/>
  <c r="E468" i="1" s="1"/>
  <c r="F468" i="1" s="1"/>
  <c r="G468" i="1" s="1"/>
  <c r="H468" i="1" s="1"/>
  <c r="I468" i="1" s="1"/>
  <c r="J468" i="1" s="1"/>
  <c r="K468" i="1" s="1"/>
  <c r="L468" i="1" s="1"/>
  <c r="M468" i="1" s="1"/>
  <c r="N468" i="1" s="1"/>
  <c r="O468" i="1" s="1"/>
  <c r="D466" i="1"/>
  <c r="E466" i="1" s="1"/>
  <c r="F466" i="1" s="1"/>
  <c r="G466" i="1" s="1"/>
  <c r="H466" i="1" s="1"/>
  <c r="I466" i="1" s="1"/>
  <c r="J466" i="1" s="1"/>
  <c r="K466" i="1" s="1"/>
  <c r="L466" i="1" s="1"/>
  <c r="M466" i="1" s="1"/>
  <c r="N466" i="1" s="1"/>
  <c r="O466" i="1" s="1"/>
  <c r="D465" i="1"/>
  <c r="E465" i="1" s="1"/>
  <c r="F465" i="1" s="1"/>
  <c r="G465" i="1" s="1"/>
  <c r="H465" i="1" s="1"/>
  <c r="I465" i="1" s="1"/>
  <c r="J465" i="1" s="1"/>
  <c r="K465" i="1" s="1"/>
  <c r="L465" i="1" s="1"/>
  <c r="M465" i="1" s="1"/>
  <c r="N465" i="1" s="1"/>
  <c r="O465" i="1" s="1"/>
  <c r="D462" i="1"/>
  <c r="E462" i="1" s="1"/>
  <c r="F462" i="1" s="1"/>
  <c r="G462" i="1" s="1"/>
  <c r="H462" i="1" s="1"/>
  <c r="I462" i="1" s="1"/>
  <c r="J462" i="1" s="1"/>
  <c r="K462" i="1" s="1"/>
  <c r="L462" i="1" s="1"/>
  <c r="M462" i="1" s="1"/>
  <c r="N462" i="1" s="1"/>
  <c r="O462" i="1" s="1"/>
  <c r="D461" i="1"/>
  <c r="E461" i="1" s="1"/>
  <c r="F461" i="1" s="1"/>
  <c r="G461" i="1" s="1"/>
  <c r="H461" i="1" s="1"/>
  <c r="I461" i="1" s="1"/>
  <c r="J461" i="1" s="1"/>
  <c r="K461" i="1" s="1"/>
  <c r="L461" i="1" s="1"/>
  <c r="M461" i="1" s="1"/>
  <c r="N461" i="1" s="1"/>
  <c r="O461" i="1" s="1"/>
  <c r="D460" i="1"/>
  <c r="E460" i="1" s="1"/>
  <c r="F460" i="1" s="1"/>
  <c r="G460" i="1" s="1"/>
  <c r="H460" i="1" s="1"/>
  <c r="I460" i="1" s="1"/>
  <c r="J460" i="1" s="1"/>
  <c r="K460" i="1" s="1"/>
  <c r="L460" i="1" s="1"/>
  <c r="M460" i="1" s="1"/>
  <c r="N460" i="1" s="1"/>
  <c r="O460" i="1" s="1"/>
  <c r="D459" i="1"/>
  <c r="E459" i="1" s="1"/>
  <c r="F459" i="1" s="1"/>
  <c r="G459" i="1" s="1"/>
  <c r="H459" i="1" s="1"/>
  <c r="I459" i="1" s="1"/>
  <c r="J459" i="1" s="1"/>
  <c r="K459" i="1" s="1"/>
  <c r="L459" i="1" s="1"/>
  <c r="M459" i="1" s="1"/>
  <c r="N459" i="1" s="1"/>
  <c r="O459" i="1" s="1"/>
  <c r="D458" i="1"/>
  <c r="E458" i="1" s="1"/>
  <c r="F458" i="1" s="1"/>
  <c r="G458" i="1" s="1"/>
  <c r="H458" i="1" s="1"/>
  <c r="I458" i="1" s="1"/>
  <c r="J458" i="1" s="1"/>
  <c r="K458" i="1" s="1"/>
  <c r="L458" i="1" s="1"/>
  <c r="M458" i="1" s="1"/>
  <c r="N458" i="1" s="1"/>
  <c r="O458" i="1" s="1"/>
  <c r="D457" i="1"/>
  <c r="E457" i="1" s="1"/>
  <c r="F457" i="1" s="1"/>
  <c r="G457" i="1" s="1"/>
  <c r="H457" i="1" s="1"/>
  <c r="I457" i="1" s="1"/>
  <c r="J457" i="1" s="1"/>
  <c r="K457" i="1" s="1"/>
  <c r="L457" i="1" s="1"/>
  <c r="M457" i="1" s="1"/>
  <c r="N457" i="1" s="1"/>
  <c r="O457" i="1" s="1"/>
  <c r="D456" i="1"/>
  <c r="E456" i="1" s="1"/>
  <c r="F456" i="1" s="1"/>
  <c r="G456" i="1" s="1"/>
  <c r="H456" i="1" s="1"/>
  <c r="I456" i="1" s="1"/>
  <c r="J456" i="1" s="1"/>
  <c r="K456" i="1" s="1"/>
  <c r="L456" i="1" s="1"/>
  <c r="M456" i="1" s="1"/>
  <c r="N456" i="1" s="1"/>
  <c r="O456" i="1" s="1"/>
  <c r="D455" i="1"/>
  <c r="E455" i="1" s="1"/>
  <c r="D376" i="1"/>
  <c r="D374" i="1"/>
  <c r="E374" i="1" s="1"/>
  <c r="F374" i="1" s="1"/>
  <c r="G374" i="1" s="1"/>
  <c r="H374" i="1" s="1"/>
  <c r="I374" i="1" s="1"/>
  <c r="J374" i="1" s="1"/>
  <c r="K374" i="1" s="1"/>
  <c r="L374" i="1" s="1"/>
  <c r="M374" i="1" s="1"/>
  <c r="N374" i="1" s="1"/>
  <c r="O374" i="1" s="1"/>
  <c r="D373" i="1"/>
  <c r="E373" i="1" s="1"/>
  <c r="F373" i="1" s="1"/>
  <c r="G373" i="1" s="1"/>
  <c r="H373" i="1" s="1"/>
  <c r="I373" i="1" s="1"/>
  <c r="J373" i="1" s="1"/>
  <c r="K373" i="1" s="1"/>
  <c r="L373" i="1" s="1"/>
  <c r="M373" i="1" s="1"/>
  <c r="N373" i="1" s="1"/>
  <c r="O373" i="1" s="1"/>
  <c r="D371" i="1"/>
  <c r="E371" i="1" s="1"/>
  <c r="F371" i="1" s="1"/>
  <c r="G371" i="1" s="1"/>
  <c r="H371" i="1" s="1"/>
  <c r="I371" i="1" s="1"/>
  <c r="J371" i="1" s="1"/>
  <c r="K371" i="1" s="1"/>
  <c r="L371" i="1" s="1"/>
  <c r="M371" i="1" s="1"/>
  <c r="N371" i="1" s="1"/>
  <c r="O371" i="1" s="1"/>
  <c r="E369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P358" i="1"/>
  <c r="C268" i="1"/>
  <c r="E266" i="1"/>
  <c r="F266" i="1" s="1"/>
  <c r="G266" i="1" s="1"/>
  <c r="H266" i="1" s="1"/>
  <c r="I266" i="1" s="1"/>
  <c r="J266" i="1" s="1"/>
  <c r="K266" i="1" s="1"/>
  <c r="L266" i="1" s="1"/>
  <c r="M266" i="1" s="1"/>
  <c r="N266" i="1" s="1"/>
  <c r="O266" i="1" s="1"/>
  <c r="E262" i="1"/>
  <c r="F262" i="1" s="1"/>
  <c r="E260" i="1"/>
  <c r="F260" i="1" s="1"/>
  <c r="G260" i="1" s="1"/>
  <c r="H260" i="1" s="1"/>
  <c r="I260" i="1" s="1"/>
  <c r="J260" i="1" s="1"/>
  <c r="K260" i="1" s="1"/>
  <c r="L260" i="1" s="1"/>
  <c r="M260" i="1" s="1"/>
  <c r="N260" i="1" s="1"/>
  <c r="E258" i="1"/>
  <c r="E256" i="1"/>
  <c r="F256" i="1" s="1"/>
  <c r="G256" i="1" s="1"/>
  <c r="E252" i="1"/>
  <c r="F252" i="1" s="1"/>
  <c r="G252" i="1" s="1"/>
  <c r="E250" i="1"/>
  <c r="F250" i="1" s="1"/>
  <c r="E246" i="1"/>
  <c r="F246" i="1" s="1"/>
  <c r="G246" i="1" s="1"/>
  <c r="O91" i="1"/>
  <c r="O78" i="1"/>
  <c r="O83" i="1" s="1"/>
  <c r="E67" i="4"/>
  <c r="E260" i="4" s="1"/>
  <c r="D67" i="4"/>
  <c r="D260" i="4" s="1"/>
  <c r="J65" i="4"/>
  <c r="I65" i="4"/>
  <c r="H65" i="4"/>
  <c r="G65" i="4"/>
  <c r="F65" i="4"/>
  <c r="J63" i="4"/>
  <c r="I63" i="4"/>
  <c r="H63" i="4"/>
  <c r="G63" i="4"/>
  <c r="F63" i="4"/>
  <c r="J62" i="4"/>
  <c r="I62" i="4"/>
  <c r="G62" i="4"/>
  <c r="G61" i="4"/>
  <c r="F61" i="4"/>
  <c r="H57" i="4"/>
  <c r="G57" i="4"/>
  <c r="G60" i="4"/>
  <c r="F60" i="4"/>
  <c r="J59" i="4"/>
  <c r="I59" i="4"/>
  <c r="H59" i="4"/>
  <c r="G59" i="4"/>
  <c r="F59" i="4"/>
  <c r="C614" i="2" l="1"/>
  <c r="C575" i="3"/>
  <c r="F258" i="1"/>
  <c r="G258" i="1" s="1"/>
  <c r="H258" i="1" s="1"/>
  <c r="I258" i="1" s="1"/>
  <c r="J258" i="1" s="1"/>
  <c r="K258" i="1" s="1"/>
  <c r="L258" i="1" s="1"/>
  <c r="M258" i="1" s="1"/>
  <c r="N258" i="1" s="1"/>
  <c r="F512" i="1"/>
  <c r="D514" i="1"/>
  <c r="Q353" i="2"/>
  <c r="Q356" i="2"/>
  <c r="E506" i="1"/>
  <c r="E376" i="1"/>
  <c r="F376" i="1" s="1"/>
  <c r="D483" i="3"/>
  <c r="D255" i="3"/>
  <c r="I67" i="4"/>
  <c r="I260" i="4" s="1"/>
  <c r="J67" i="4"/>
  <c r="J260" i="4" s="1"/>
  <c r="J261" i="4" s="1"/>
  <c r="F66" i="4"/>
  <c r="F67" i="4" s="1"/>
  <c r="F260" i="4" s="1"/>
  <c r="H66" i="4"/>
  <c r="H67" i="4" s="1"/>
  <c r="H260" i="4" s="1"/>
  <c r="G66" i="4"/>
  <c r="E255" i="3"/>
  <c r="F233" i="3"/>
  <c r="G233" i="3" s="1"/>
  <c r="P332" i="3"/>
  <c r="P337" i="3"/>
  <c r="P468" i="3"/>
  <c r="E473" i="3"/>
  <c r="F473" i="3" s="1"/>
  <c r="G473" i="3" s="1"/>
  <c r="H473" i="3" s="1"/>
  <c r="I473" i="3" s="1"/>
  <c r="J473" i="3" s="1"/>
  <c r="K473" i="3" s="1"/>
  <c r="L473" i="3" s="1"/>
  <c r="M473" i="3" s="1"/>
  <c r="N473" i="3" s="1"/>
  <c r="P339" i="3"/>
  <c r="P341" i="3"/>
  <c r="L125" i="3"/>
  <c r="P441" i="3"/>
  <c r="P469" i="3"/>
  <c r="P339" i="2"/>
  <c r="P340" i="2"/>
  <c r="P341" i="2"/>
  <c r="P342" i="2"/>
  <c r="P348" i="2"/>
  <c r="P350" i="2"/>
  <c r="E242" i="2"/>
  <c r="P227" i="2"/>
  <c r="P230" i="2"/>
  <c r="H242" i="2"/>
  <c r="D242" i="2"/>
  <c r="L242" i="2"/>
  <c r="P235" i="2"/>
  <c r="P236" i="2"/>
  <c r="D268" i="1"/>
  <c r="P359" i="1"/>
  <c r="P360" i="1"/>
  <c r="P361" i="1"/>
  <c r="P365" i="1"/>
  <c r="G239" i="3"/>
  <c r="H239" i="3" s="1"/>
  <c r="I239" i="3" s="1"/>
  <c r="J239" i="3" s="1"/>
  <c r="K239" i="3" s="1"/>
  <c r="L239" i="3" s="1"/>
  <c r="M239" i="3" s="1"/>
  <c r="N239" i="3" s="1"/>
  <c r="I247" i="3"/>
  <c r="J247" i="3" s="1"/>
  <c r="K247" i="3" s="1"/>
  <c r="L247" i="3" s="1"/>
  <c r="M247" i="3" s="1"/>
  <c r="N247" i="3" s="1"/>
  <c r="P438" i="3"/>
  <c r="P343" i="3"/>
  <c r="P245" i="3"/>
  <c r="P335" i="3"/>
  <c r="P439" i="3"/>
  <c r="E466" i="3"/>
  <c r="F466" i="3" s="1"/>
  <c r="G466" i="3" s="1"/>
  <c r="H466" i="3" s="1"/>
  <c r="I466" i="3" s="1"/>
  <c r="J466" i="3" s="1"/>
  <c r="K466" i="3" s="1"/>
  <c r="L466" i="3" s="1"/>
  <c r="M466" i="3" s="1"/>
  <c r="N466" i="3" s="1"/>
  <c r="P474" i="3"/>
  <c r="P571" i="3"/>
  <c r="L127" i="3"/>
  <c r="H233" i="3"/>
  <c r="H237" i="3"/>
  <c r="I237" i="3" s="1"/>
  <c r="J237" i="3" s="1"/>
  <c r="K237" i="3" s="1"/>
  <c r="L237" i="3" s="1"/>
  <c r="M237" i="3" s="1"/>
  <c r="N237" i="3" s="1"/>
  <c r="H243" i="3"/>
  <c r="I243" i="3" s="1"/>
  <c r="J243" i="3" s="1"/>
  <c r="K243" i="3" s="1"/>
  <c r="L243" i="3" s="1"/>
  <c r="M243" i="3" s="1"/>
  <c r="N243" i="3" s="1"/>
  <c r="H249" i="3"/>
  <c r="I249" i="3" s="1"/>
  <c r="J249" i="3" s="1"/>
  <c r="K249" i="3" s="1"/>
  <c r="L249" i="3" s="1"/>
  <c r="M249" i="3" s="1"/>
  <c r="N249" i="3" s="1"/>
  <c r="H253" i="3"/>
  <c r="I253" i="3" s="1"/>
  <c r="J253" i="3" s="1"/>
  <c r="K253" i="3" s="1"/>
  <c r="L253" i="3" s="1"/>
  <c r="M253" i="3" s="1"/>
  <c r="N253" i="3" s="1"/>
  <c r="E330" i="3"/>
  <c r="E331" i="3"/>
  <c r="F331" i="3" s="1"/>
  <c r="G331" i="3" s="1"/>
  <c r="H331" i="3" s="1"/>
  <c r="I331" i="3" s="1"/>
  <c r="J331" i="3" s="1"/>
  <c r="K331" i="3" s="1"/>
  <c r="L331" i="3" s="1"/>
  <c r="M331" i="3" s="1"/>
  <c r="N331" i="3" s="1"/>
  <c r="P331" i="3" s="1"/>
  <c r="H333" i="3"/>
  <c r="I333" i="3" s="1"/>
  <c r="J333" i="3" s="1"/>
  <c r="K333" i="3" s="1"/>
  <c r="L333" i="3" s="1"/>
  <c r="M333" i="3" s="1"/>
  <c r="N333" i="3" s="1"/>
  <c r="P430" i="3"/>
  <c r="E431" i="3"/>
  <c r="F431" i="3" s="1"/>
  <c r="G431" i="3" s="1"/>
  <c r="H431" i="3" s="1"/>
  <c r="I431" i="3" s="1"/>
  <c r="J431" i="3" s="1"/>
  <c r="K431" i="3" s="1"/>
  <c r="L431" i="3" s="1"/>
  <c r="M431" i="3" s="1"/>
  <c r="N431" i="3" s="1"/>
  <c r="O431" i="3" s="1"/>
  <c r="O483" i="3" s="1"/>
  <c r="P432" i="3"/>
  <c r="G433" i="3"/>
  <c r="H433" i="3" s="1"/>
  <c r="I433" i="3" s="1"/>
  <c r="J433" i="3" s="1"/>
  <c r="K433" i="3" s="1"/>
  <c r="L433" i="3" s="1"/>
  <c r="M433" i="3" s="1"/>
  <c r="N433" i="3" s="1"/>
  <c r="P440" i="3"/>
  <c r="E446" i="3"/>
  <c r="F446" i="3" s="1"/>
  <c r="G446" i="3" s="1"/>
  <c r="H446" i="3" s="1"/>
  <c r="I446" i="3" s="1"/>
  <c r="J446" i="3" s="1"/>
  <c r="K446" i="3" s="1"/>
  <c r="L446" i="3" s="1"/>
  <c r="M446" i="3" s="1"/>
  <c r="N446" i="3" s="1"/>
  <c r="P476" i="3"/>
  <c r="P345" i="3"/>
  <c r="D349" i="3"/>
  <c r="P429" i="3"/>
  <c r="P435" i="3"/>
  <c r="E445" i="3"/>
  <c r="F445" i="3" s="1"/>
  <c r="G445" i="3" s="1"/>
  <c r="H445" i="3" s="1"/>
  <c r="I445" i="3" s="1"/>
  <c r="J445" i="3" s="1"/>
  <c r="K445" i="3" s="1"/>
  <c r="L445" i="3" s="1"/>
  <c r="M445" i="3" s="1"/>
  <c r="N445" i="3" s="1"/>
  <c r="P467" i="3"/>
  <c r="P479" i="3"/>
  <c r="O349" i="3"/>
  <c r="P427" i="3"/>
  <c r="P428" i="3"/>
  <c r="P480" i="3"/>
  <c r="E426" i="3"/>
  <c r="I242" i="2"/>
  <c r="M242" i="2"/>
  <c r="I506" i="2"/>
  <c r="J506" i="2" s="1"/>
  <c r="K506" i="2" s="1"/>
  <c r="L506" i="2" s="1"/>
  <c r="M506" i="2" s="1"/>
  <c r="N506" i="2" s="1"/>
  <c r="O506" i="2" s="1"/>
  <c r="I507" i="2"/>
  <c r="J507" i="2" s="1"/>
  <c r="K507" i="2" s="1"/>
  <c r="L507" i="2" s="1"/>
  <c r="M507" i="2" s="1"/>
  <c r="N507" i="2" s="1"/>
  <c r="O507" i="2" s="1"/>
  <c r="K242" i="2"/>
  <c r="P234" i="2"/>
  <c r="E502" i="2"/>
  <c r="F502" i="2" s="1"/>
  <c r="G502" i="2" s="1"/>
  <c r="H502" i="2" s="1"/>
  <c r="I502" i="2" s="1"/>
  <c r="J502" i="2" s="1"/>
  <c r="K502" i="2" s="1"/>
  <c r="L502" i="2" s="1"/>
  <c r="M502" i="2" s="1"/>
  <c r="N502" i="2" s="1"/>
  <c r="O502" i="2" s="1"/>
  <c r="E444" i="2"/>
  <c r="F444" i="2" s="1"/>
  <c r="G444" i="2" s="1"/>
  <c r="H444" i="2" s="1"/>
  <c r="I444" i="2" s="1"/>
  <c r="J444" i="2" s="1"/>
  <c r="K444" i="2" s="1"/>
  <c r="L444" i="2" s="1"/>
  <c r="M444" i="2" s="1"/>
  <c r="N444" i="2" s="1"/>
  <c r="O444" i="2" s="1"/>
  <c r="H445" i="2"/>
  <c r="I445" i="2" s="1"/>
  <c r="J445" i="2" s="1"/>
  <c r="K445" i="2" s="1"/>
  <c r="L445" i="2" s="1"/>
  <c r="M445" i="2" s="1"/>
  <c r="N445" i="2" s="1"/>
  <c r="O445" i="2" s="1"/>
  <c r="P510" i="2"/>
  <c r="P240" i="2"/>
  <c r="P344" i="2"/>
  <c r="P346" i="2"/>
  <c r="P449" i="2"/>
  <c r="P456" i="2"/>
  <c r="P463" i="2"/>
  <c r="G242" i="2"/>
  <c r="O242" i="2"/>
  <c r="P352" i="2"/>
  <c r="D512" i="2"/>
  <c r="P442" i="2"/>
  <c r="P504" i="2"/>
  <c r="F242" i="2"/>
  <c r="J242" i="2"/>
  <c r="N242" i="2"/>
  <c r="P231" i="2"/>
  <c r="P237" i="2"/>
  <c r="H443" i="2"/>
  <c r="E452" i="2"/>
  <c r="F452" i="2" s="1"/>
  <c r="G452" i="2" s="1"/>
  <c r="H452" i="2" s="1"/>
  <c r="I452" i="2" s="1"/>
  <c r="J452" i="2" s="1"/>
  <c r="K452" i="2" s="1"/>
  <c r="L452" i="2" s="1"/>
  <c r="M452" i="2" s="1"/>
  <c r="N452" i="2" s="1"/>
  <c r="O452" i="2" s="1"/>
  <c r="E457" i="2"/>
  <c r="F457" i="2" s="1"/>
  <c r="G457" i="2" s="1"/>
  <c r="H457" i="2" s="1"/>
  <c r="I457" i="2" s="1"/>
  <c r="J457" i="2" s="1"/>
  <c r="K457" i="2" s="1"/>
  <c r="L457" i="2" s="1"/>
  <c r="M457" i="2" s="1"/>
  <c r="N457" i="2" s="1"/>
  <c r="O457" i="2" s="1"/>
  <c r="E464" i="2"/>
  <c r="F464" i="2" s="1"/>
  <c r="G464" i="2" s="1"/>
  <c r="H464" i="2" s="1"/>
  <c r="I464" i="2" s="1"/>
  <c r="J464" i="2" s="1"/>
  <c r="K464" i="2" s="1"/>
  <c r="L464" i="2" s="1"/>
  <c r="M464" i="2" s="1"/>
  <c r="N464" i="2" s="1"/>
  <c r="O464" i="2" s="1"/>
  <c r="E496" i="2"/>
  <c r="F496" i="2" s="1"/>
  <c r="G496" i="2" s="1"/>
  <c r="H496" i="2" s="1"/>
  <c r="I496" i="2" s="1"/>
  <c r="J496" i="2" s="1"/>
  <c r="K496" i="2" s="1"/>
  <c r="L496" i="2" s="1"/>
  <c r="M496" i="2" s="1"/>
  <c r="N496" i="2" s="1"/>
  <c r="O496" i="2" s="1"/>
  <c r="P503" i="2"/>
  <c r="P511" i="2"/>
  <c r="P355" i="2"/>
  <c r="P446" i="2"/>
  <c r="E609" i="2"/>
  <c r="E611" i="2" s="1"/>
  <c r="P447" i="2"/>
  <c r="P448" i="2"/>
  <c r="P455" i="2"/>
  <c r="P462" i="2"/>
  <c r="P494" i="2"/>
  <c r="P453" i="2"/>
  <c r="P458" i="2"/>
  <c r="P493" i="2"/>
  <c r="P497" i="2"/>
  <c r="H256" i="1"/>
  <c r="I256" i="1" s="1"/>
  <c r="J256" i="1" s="1"/>
  <c r="K256" i="1" s="1"/>
  <c r="L256" i="1" s="1"/>
  <c r="M256" i="1" s="1"/>
  <c r="N256" i="1" s="1"/>
  <c r="O256" i="1" s="1"/>
  <c r="P256" i="1" s="1"/>
  <c r="H252" i="1"/>
  <c r="I252" i="1" s="1"/>
  <c r="J252" i="1" s="1"/>
  <c r="K252" i="1" s="1"/>
  <c r="L252" i="1" s="1"/>
  <c r="M252" i="1" s="1"/>
  <c r="N252" i="1" s="1"/>
  <c r="E268" i="1"/>
  <c r="G250" i="1"/>
  <c r="P363" i="1"/>
  <c r="P457" i="1"/>
  <c r="P461" i="1"/>
  <c r="P266" i="1"/>
  <c r="P367" i="1"/>
  <c r="F369" i="1"/>
  <c r="G369" i="1" s="1"/>
  <c r="H369" i="1" s="1"/>
  <c r="I369" i="1" s="1"/>
  <c r="J369" i="1" s="1"/>
  <c r="K369" i="1" s="1"/>
  <c r="L369" i="1" s="1"/>
  <c r="M369" i="1" s="1"/>
  <c r="N369" i="1" s="1"/>
  <c r="P373" i="1"/>
  <c r="P458" i="1"/>
  <c r="P462" i="1"/>
  <c r="P476" i="1"/>
  <c r="E499" i="1"/>
  <c r="F499" i="1" s="1"/>
  <c r="G499" i="1" s="1"/>
  <c r="H499" i="1" s="1"/>
  <c r="I499" i="1" s="1"/>
  <c r="J499" i="1" s="1"/>
  <c r="K499" i="1" s="1"/>
  <c r="L499" i="1" s="1"/>
  <c r="M499" i="1" s="1"/>
  <c r="N499" i="1" s="1"/>
  <c r="O499" i="1" s="1"/>
  <c r="D608" i="1"/>
  <c r="E607" i="1"/>
  <c r="P459" i="1"/>
  <c r="P465" i="1"/>
  <c r="E509" i="1"/>
  <c r="F509" i="1" s="1"/>
  <c r="G509" i="1" s="1"/>
  <c r="H509" i="1" s="1"/>
  <c r="I509" i="1" s="1"/>
  <c r="J509" i="1" s="1"/>
  <c r="K509" i="1" s="1"/>
  <c r="L509" i="1" s="1"/>
  <c r="M509" i="1" s="1"/>
  <c r="N509" i="1" s="1"/>
  <c r="O509" i="1" s="1"/>
  <c r="C611" i="1"/>
  <c r="H246" i="1"/>
  <c r="P260" i="1"/>
  <c r="G262" i="1"/>
  <c r="H262" i="1" s="1"/>
  <c r="I262" i="1" s="1"/>
  <c r="J262" i="1" s="1"/>
  <c r="K262" i="1" s="1"/>
  <c r="L262" i="1" s="1"/>
  <c r="M262" i="1" s="1"/>
  <c r="N262" i="1" s="1"/>
  <c r="F455" i="1"/>
  <c r="P456" i="1"/>
  <c r="P460" i="1"/>
  <c r="P475" i="1"/>
  <c r="P466" i="1"/>
  <c r="P493" i="1"/>
  <c r="P495" i="1"/>
  <c r="P504" i="1"/>
  <c r="P371" i="1"/>
  <c r="P374" i="1"/>
  <c r="P469" i="1"/>
  <c r="P496" i="1"/>
  <c r="P505" i="1"/>
  <c r="P471" i="1"/>
  <c r="P498" i="1"/>
  <c r="P508" i="1"/>
  <c r="P468" i="1"/>
  <c r="P470" i="1"/>
  <c r="F268" i="1" l="1"/>
  <c r="P258" i="1"/>
  <c r="D611" i="1"/>
  <c r="E514" i="1"/>
  <c r="G512" i="1"/>
  <c r="F255" i="3"/>
  <c r="D575" i="3"/>
  <c r="F506" i="1"/>
  <c r="F514" i="1" s="1"/>
  <c r="O575" i="3"/>
  <c r="L133" i="3"/>
  <c r="G376" i="1"/>
  <c r="G67" i="4"/>
  <c r="G260" i="4" s="1"/>
  <c r="G255" i="3"/>
  <c r="P473" i="3"/>
  <c r="P466" i="3"/>
  <c r="P253" i="3"/>
  <c r="P247" i="3"/>
  <c r="P237" i="3"/>
  <c r="P496" i="2"/>
  <c r="P452" i="2"/>
  <c r="P242" i="2"/>
  <c r="Q230" i="2" s="1"/>
  <c r="P507" i="2"/>
  <c r="P457" i="2"/>
  <c r="D614" i="2"/>
  <c r="P506" i="2"/>
  <c r="P445" i="2"/>
  <c r="P499" i="1"/>
  <c r="P369" i="1"/>
  <c r="P262" i="1"/>
  <c r="E483" i="3"/>
  <c r="F426" i="3"/>
  <c r="P445" i="3"/>
  <c r="P446" i="3"/>
  <c r="F330" i="3"/>
  <c r="E349" i="3"/>
  <c r="P243" i="3"/>
  <c r="P433" i="3"/>
  <c r="H255" i="3"/>
  <c r="I233" i="3"/>
  <c r="P431" i="3"/>
  <c r="P249" i="3"/>
  <c r="P239" i="3"/>
  <c r="P333" i="3"/>
  <c r="P464" i="2"/>
  <c r="P444" i="2"/>
  <c r="H512" i="2"/>
  <c r="I443" i="2"/>
  <c r="G512" i="2"/>
  <c r="F512" i="2"/>
  <c r="E512" i="2"/>
  <c r="F609" i="2"/>
  <c r="F611" i="2" s="1"/>
  <c r="P502" i="2"/>
  <c r="H250" i="1"/>
  <c r="I250" i="1" s="1"/>
  <c r="J250" i="1" s="1"/>
  <c r="K250" i="1" s="1"/>
  <c r="L250" i="1" s="1"/>
  <c r="M250" i="1" s="1"/>
  <c r="N250" i="1" s="1"/>
  <c r="G268" i="1"/>
  <c r="P252" i="1"/>
  <c r="F607" i="1"/>
  <c r="E608" i="1"/>
  <c r="I246" i="1"/>
  <c r="G455" i="1"/>
  <c r="P509" i="1"/>
  <c r="H512" i="1" l="1"/>
  <c r="G506" i="1"/>
  <c r="G514" i="1" s="1"/>
  <c r="E611" i="1"/>
  <c r="K67" i="4"/>
  <c r="K260" i="4" s="1"/>
  <c r="K262" i="4" s="1"/>
  <c r="Q237" i="2"/>
  <c r="H376" i="1"/>
  <c r="Q231" i="2"/>
  <c r="Q236" i="2"/>
  <c r="Q227" i="2"/>
  <c r="Q235" i="2"/>
  <c r="Q240" i="2"/>
  <c r="Q234" i="2"/>
  <c r="E614" i="2"/>
  <c r="I255" i="3"/>
  <c r="J233" i="3"/>
  <c r="E575" i="3"/>
  <c r="G426" i="3"/>
  <c r="F483" i="3"/>
  <c r="F349" i="3"/>
  <c r="G330" i="3"/>
  <c r="I512" i="2"/>
  <c r="J443" i="2"/>
  <c r="G609" i="2"/>
  <c r="G611" i="2" s="1"/>
  <c r="F614" i="2"/>
  <c r="H268" i="1"/>
  <c r="P250" i="1"/>
  <c r="I268" i="1"/>
  <c r="J246" i="1"/>
  <c r="G607" i="1"/>
  <c r="F608" i="1"/>
  <c r="H455" i="1"/>
  <c r="I512" i="1" l="1"/>
  <c r="H506" i="1"/>
  <c r="H514" i="1" s="1"/>
  <c r="F611" i="1"/>
  <c r="I376" i="1"/>
  <c r="Q242" i="2"/>
  <c r="G483" i="3"/>
  <c r="H426" i="3"/>
  <c r="J255" i="3"/>
  <c r="K233" i="3"/>
  <c r="G349" i="3"/>
  <c r="H330" i="3"/>
  <c r="F575" i="3"/>
  <c r="G614" i="2"/>
  <c r="H609" i="2"/>
  <c r="H611" i="2" s="1"/>
  <c r="J512" i="2"/>
  <c r="K443" i="2"/>
  <c r="G608" i="1"/>
  <c r="H607" i="1"/>
  <c r="J268" i="1"/>
  <c r="K246" i="1"/>
  <c r="I455" i="1"/>
  <c r="J512" i="1" l="1"/>
  <c r="G611" i="1"/>
  <c r="I506" i="1"/>
  <c r="I514" i="1" s="1"/>
  <c r="J376" i="1"/>
  <c r="H349" i="3"/>
  <c r="I330" i="3"/>
  <c r="H483" i="3"/>
  <c r="I426" i="3"/>
  <c r="G575" i="3"/>
  <c r="K255" i="3"/>
  <c r="L233" i="3"/>
  <c r="K512" i="2"/>
  <c r="L443" i="2"/>
  <c r="H614" i="2"/>
  <c r="I609" i="2"/>
  <c r="I611" i="2" s="1"/>
  <c r="J455" i="1"/>
  <c r="K268" i="1"/>
  <c r="L246" i="1"/>
  <c r="H608" i="1"/>
  <c r="I607" i="1"/>
  <c r="K512" i="1" l="1"/>
  <c r="H611" i="1"/>
  <c r="J506" i="1"/>
  <c r="J514" i="1" s="1"/>
  <c r="K376" i="1"/>
  <c r="I349" i="3"/>
  <c r="J330" i="3"/>
  <c r="L255" i="3"/>
  <c r="M233" i="3"/>
  <c r="I483" i="3"/>
  <c r="J426" i="3"/>
  <c r="H575" i="3"/>
  <c r="J609" i="2"/>
  <c r="I614" i="2"/>
  <c r="L512" i="2"/>
  <c r="M443" i="2"/>
  <c r="M246" i="1"/>
  <c r="L268" i="1"/>
  <c r="K455" i="1"/>
  <c r="J607" i="1"/>
  <c r="I608" i="1"/>
  <c r="I611" i="1" s="1"/>
  <c r="L512" i="1" l="1"/>
  <c r="K506" i="1"/>
  <c r="K514" i="1" s="1"/>
  <c r="J611" i="2"/>
  <c r="J614" i="2" s="1"/>
  <c r="K609" i="2"/>
  <c r="L609" i="2" s="1"/>
  <c r="M609" i="2" s="1"/>
  <c r="N609" i="2" s="1"/>
  <c r="L376" i="1"/>
  <c r="I575" i="3"/>
  <c r="M255" i="3"/>
  <c r="N233" i="3"/>
  <c r="N255" i="3" s="1"/>
  <c r="J483" i="3"/>
  <c r="K426" i="3"/>
  <c r="J349" i="3"/>
  <c r="K330" i="3"/>
  <c r="M512" i="2"/>
  <c r="N443" i="2"/>
  <c r="L455" i="1"/>
  <c r="K607" i="1"/>
  <c r="J608" i="1"/>
  <c r="M268" i="1"/>
  <c r="N246" i="1"/>
  <c r="O246" i="1" s="1"/>
  <c r="O268" i="1" s="1"/>
  <c r="P233" i="3" l="1"/>
  <c r="P255" i="3" s="1"/>
  <c r="M512" i="1"/>
  <c r="J611" i="1"/>
  <c r="L506" i="1"/>
  <c r="L514" i="1" s="1"/>
  <c r="M376" i="1"/>
  <c r="K483" i="3"/>
  <c r="L426" i="3"/>
  <c r="K349" i="3"/>
  <c r="L330" i="3"/>
  <c r="J575" i="3"/>
  <c r="K611" i="2"/>
  <c r="K614" i="2" s="1"/>
  <c r="O443" i="2"/>
  <c r="N512" i="2"/>
  <c r="M455" i="1"/>
  <c r="K608" i="1"/>
  <c r="N268" i="1"/>
  <c r="P246" i="1"/>
  <c r="P268" i="1" s="1"/>
  <c r="N512" i="1" l="1"/>
  <c r="K611" i="1"/>
  <c r="M506" i="1"/>
  <c r="M514" i="1" s="1"/>
  <c r="N376" i="1"/>
  <c r="L483" i="3"/>
  <c r="M426" i="3"/>
  <c r="L349" i="3"/>
  <c r="M330" i="3"/>
  <c r="K575" i="3"/>
  <c r="O512" i="2"/>
  <c r="P443" i="2"/>
  <c r="P512" i="2" s="1"/>
  <c r="L611" i="2"/>
  <c r="L614" i="2" s="1"/>
  <c r="L608" i="1"/>
  <c r="L611" i="1" s="1"/>
  <c r="Q246" i="1"/>
  <c r="N455" i="1"/>
  <c r="Q258" i="1"/>
  <c r="Q266" i="1"/>
  <c r="Q260" i="1"/>
  <c r="Q262" i="1"/>
  <c r="Q252" i="1"/>
  <c r="Q256" i="1"/>
  <c r="Q250" i="1"/>
  <c r="O512" i="1" l="1"/>
  <c r="Q450" i="2"/>
  <c r="Q500" i="2"/>
  <c r="Q499" i="2"/>
  <c r="Q459" i="2"/>
  <c r="N506" i="1"/>
  <c r="N514" i="1" s="1"/>
  <c r="O376" i="1"/>
  <c r="N330" i="3"/>
  <c r="M349" i="3"/>
  <c r="M483" i="3"/>
  <c r="N426" i="3"/>
  <c r="L575" i="3"/>
  <c r="M611" i="2"/>
  <c r="M614" i="2" s="1"/>
  <c r="O455" i="1"/>
  <c r="Q268" i="1"/>
  <c r="M608" i="1"/>
  <c r="P512" i="1" l="1"/>
  <c r="M611" i="1"/>
  <c r="O506" i="1"/>
  <c r="O514" i="1" s="1"/>
  <c r="P376" i="1"/>
  <c r="M575" i="3"/>
  <c r="N483" i="3"/>
  <c r="P426" i="3"/>
  <c r="N349" i="3"/>
  <c r="P330" i="3"/>
  <c r="P349" i="3" s="1"/>
  <c r="N611" i="2"/>
  <c r="N614" i="2" s="1"/>
  <c r="P455" i="1"/>
  <c r="N608" i="1"/>
  <c r="N611" i="1" s="1"/>
  <c r="P506" i="1" l="1"/>
  <c r="Q372" i="1"/>
  <c r="Q375" i="1"/>
  <c r="Q376" i="1"/>
  <c r="Q358" i="1"/>
  <c r="Q374" i="1"/>
  <c r="Q361" i="1"/>
  <c r="Q359" i="1"/>
  <c r="Q365" i="1"/>
  <c r="Q371" i="1"/>
  <c r="Q367" i="1"/>
  <c r="Q360" i="1"/>
  <c r="Q363" i="1"/>
  <c r="Q373" i="1"/>
  <c r="Q369" i="1"/>
  <c r="N575" i="3"/>
  <c r="P483" i="3"/>
  <c r="O611" i="2"/>
  <c r="O614" i="2" s="1"/>
  <c r="P609" i="2"/>
  <c r="O608" i="1"/>
  <c r="O611" i="1" s="1"/>
  <c r="P607" i="1"/>
  <c r="P514" i="1" l="1"/>
  <c r="Q513" i="1" s="1"/>
  <c r="P608" i="1"/>
  <c r="P611" i="2"/>
  <c r="Q473" i="3"/>
  <c r="Q441" i="3"/>
  <c r="Q467" i="3"/>
  <c r="P575" i="3"/>
  <c r="Q474" i="3"/>
  <c r="Q504" i="1" l="1"/>
  <c r="Q509" i="1"/>
  <c r="Q505" i="1"/>
  <c r="Q508" i="1"/>
  <c r="Q457" i="1"/>
  <c r="Q495" i="1"/>
  <c r="Q475" i="1"/>
  <c r="Q473" i="1"/>
  <c r="Q456" i="1"/>
  <c r="Q493" i="1"/>
  <c r="Q471" i="1"/>
  <c r="Q512" i="1"/>
  <c r="Q496" i="1"/>
  <c r="Q497" i="1"/>
  <c r="Q455" i="1"/>
  <c r="Q460" i="1"/>
  <c r="Q607" i="1"/>
  <c r="Q602" i="1"/>
  <c r="Q459" i="1"/>
  <c r="Q510" i="1"/>
  <c r="Q462" i="1"/>
  <c r="Q501" i="1"/>
  <c r="Q469" i="1"/>
  <c r="Q465" i="1"/>
  <c r="Q468" i="1"/>
  <c r="Q470" i="1"/>
  <c r="Q506" i="1"/>
  <c r="Q476" i="1"/>
  <c r="Q498" i="1"/>
  <c r="Q499" i="1"/>
  <c r="Q466" i="1"/>
  <c r="Q458" i="1"/>
  <c r="Q461" i="1"/>
  <c r="Q472" i="1"/>
  <c r="Q502" i="1"/>
  <c r="Q609" i="2"/>
  <c r="Q604" i="2"/>
  <c r="P611" i="1"/>
  <c r="Q611" i="1" s="1"/>
  <c r="Q606" i="1"/>
  <c r="Q601" i="1"/>
  <c r="Q599" i="1"/>
  <c r="Q604" i="1"/>
  <c r="P614" i="2"/>
  <c r="Q614" i="2" s="1"/>
  <c r="Q603" i="2"/>
  <c r="Q601" i="2"/>
  <c r="Q606" i="2"/>
  <c r="Q608" i="2"/>
  <c r="Q514" i="1" l="1"/>
  <c r="Q608" i="1"/>
  <c r="Q611" i="2"/>
</calcChain>
</file>

<file path=xl/sharedStrings.xml><?xml version="1.0" encoding="utf-8"?>
<sst xmlns="http://schemas.openxmlformats.org/spreadsheetml/2006/main" count="1294" uniqueCount="322">
  <si>
    <t xml:space="preserve">OFICINAS CENTRALES  </t>
  </si>
  <si>
    <t>EJERCICIO FISCAL 2018</t>
  </si>
  <si>
    <t>OFICINAS CENTRALES</t>
  </si>
  <si>
    <t>PLANTILLA DEL PERSONAL POR CENTRO DE COSTO</t>
  </si>
  <si>
    <t>NÚMERO</t>
  </si>
  <si>
    <t>REMUNERACIONES ADICIONALES</t>
  </si>
  <si>
    <t>CONSE-</t>
  </si>
  <si>
    <t xml:space="preserve">MENSUAL </t>
  </si>
  <si>
    <t>PRIMA</t>
  </si>
  <si>
    <t>CUTIVO</t>
  </si>
  <si>
    <t>PUESTO</t>
  </si>
  <si>
    <t>IMSS</t>
  </si>
  <si>
    <t>VIVIENDA</t>
  </si>
  <si>
    <t>PENSIONES</t>
  </si>
  <si>
    <t>SEDAR</t>
  </si>
  <si>
    <t>VACACIONAL</t>
  </si>
  <si>
    <t>AGUINALDO</t>
  </si>
  <si>
    <t>DIRECCIÓN GENERAL</t>
  </si>
  <si>
    <t>DIRECTOR GENERAL</t>
  </si>
  <si>
    <t>SECRETARIA PARTICULAR</t>
  </si>
  <si>
    <t>SECRET DIRECC GRAL</t>
  </si>
  <si>
    <t>JEFE DE ORGAN, MED Y PROY</t>
  </si>
  <si>
    <t>COORD. A DE PROY SIST</t>
  </si>
  <si>
    <t>COORD. RELAC. PUBL Y MEDIOS "B"</t>
  </si>
  <si>
    <t>CONTRALOR</t>
  </si>
  <si>
    <t>COORD. DE LA U DE TRANS "C"</t>
  </si>
  <si>
    <t>SECRETARIO TECNICO</t>
  </si>
  <si>
    <t>SECRETARIO DE AREA</t>
  </si>
  <si>
    <t>COORD. JURIDICO  A</t>
  </si>
  <si>
    <t>TOTAL MENSUAL</t>
  </si>
  <si>
    <t>TOTAL ANUAL</t>
  </si>
  <si>
    <t>BRUTO</t>
  </si>
  <si>
    <t>DIRECCIÓN DE MÉTODOS ALTERNO DE SOLUCIÓN DE CONFLICTOS Y VALIDACIÓN</t>
  </si>
  <si>
    <t>VALIDADOR A</t>
  </si>
  <si>
    <t>VALIDADOR B</t>
  </si>
  <si>
    <t>JEFE DE DEPTO DE VALID</t>
  </si>
  <si>
    <t>COORD.  DE VALID B</t>
  </si>
  <si>
    <t>NOTIFICADOR</t>
  </si>
  <si>
    <t>JEFE DE DEPTO DE MET ALT</t>
  </si>
  <si>
    <t>PSICOLOGO</t>
  </si>
  <si>
    <t>SECRETARIA DE AREA</t>
  </si>
  <si>
    <t>ANALISTA ADMVO B</t>
  </si>
  <si>
    <t>DIRECTOR DE MEDIOS ALT</t>
  </si>
  <si>
    <t>DIRECCIÓN DE ACREDITACIÓN Y CERTIFICACIÓN</t>
  </si>
  <si>
    <t>JEFE DEL DEPTO VISITAD.</t>
  </si>
  <si>
    <t>VISITADOR</t>
  </si>
  <si>
    <t>JEFE DEPTO ACREDITACION</t>
  </si>
  <si>
    <t>DIRECCIÓN DE CAPACITACIÓN Y DIFUSIÓN</t>
  </si>
  <si>
    <t xml:space="preserve">DIRECTOR DE CAPACITACION </t>
  </si>
  <si>
    <t>COORD. DE CAPAC INST "C"</t>
  </si>
  <si>
    <t>DIRECCIÓN DE ADMINISTRACIÓN Y PLAN.</t>
  </si>
  <si>
    <t>JEFE DE REC MATERIALES Y SERV</t>
  </si>
  <si>
    <t>JEFE DE RECURSOS HUMANOS</t>
  </si>
  <si>
    <t>DIRECTOR DE ADMNISTRACION Y PLAN</t>
  </si>
  <si>
    <t>CONTADOR</t>
  </si>
  <si>
    <t>COORDINADOR DE INF C</t>
  </si>
  <si>
    <t>COORD DE SIST COMPUT C</t>
  </si>
  <si>
    <t>INTENDENTE</t>
  </si>
  <si>
    <t>COORD DE CAPAC INT C</t>
  </si>
  <si>
    <t>ANALISTA ADMVO A</t>
  </si>
  <si>
    <t>JEFE DE PLANEACION, PROGRAMAC, PRES.</t>
  </si>
  <si>
    <t>SEDES REGIONALES</t>
  </si>
  <si>
    <t>TOTAL</t>
  </si>
  <si>
    <t>LAGOS DE MORENO</t>
  </si>
  <si>
    <t>ANALISTA ADMVO DE CENTRO</t>
  </si>
  <si>
    <t>COORD B DE CENTRO</t>
  </si>
  <si>
    <t>NOTIFICADOR DE CENTRO</t>
  </si>
  <si>
    <t>PUERTO VALLARTA</t>
  </si>
  <si>
    <t xml:space="preserve">ZAPOTLÁN EL GRANDE </t>
  </si>
  <si>
    <t>TEPATITLÁN DE MORELOS</t>
  </si>
  <si>
    <t>TEQUILA</t>
  </si>
  <si>
    <t>AUTLÁN</t>
  </si>
  <si>
    <t>CHAPALA</t>
  </si>
  <si>
    <t>AMECA</t>
  </si>
  <si>
    <t>OCOTLÁN</t>
  </si>
  <si>
    <t xml:space="preserve">ANALISTA ADMVO DE CENTRO </t>
  </si>
  <si>
    <t>PRESUPUESTO CONSOLIDADO</t>
  </si>
  <si>
    <t>ORIGEN</t>
  </si>
  <si>
    <t>IMPORTE</t>
  </si>
  <si>
    <t>PRESUPUESTO DE EGRESOS AUTORIZADO POR EL H. CONGRESO DEL ESTADO</t>
  </si>
  <si>
    <t>MENOS:</t>
  </si>
  <si>
    <t>PARTIDA 4133 RESPONSABILIDAD PATRIMONIAL</t>
  </si>
  <si>
    <t>PRESUPUESTO DISPONIBLE</t>
  </si>
  <si>
    <t>APOYO ECONÓMICO AUTORIZADO POR EL FIDEICOMISO PÚBLICO REVOCABLE DE ADMINISTRACIÓN Y MEDIO DE PAGO NÚMERO 11332 DENOMINADO "NUEVO SISTEMA DE JUSTICIA PENAL Y JUICIOS ORALES DEL ESTADO DE JALISCO". (ONCE MESES DE $ 940,765.00)</t>
  </si>
  <si>
    <t>TOTAL DE RECURSOS DISPONIBLES</t>
  </si>
  <si>
    <t xml:space="preserve">APLICACIÓN </t>
  </si>
  <si>
    <t>CAPITULO</t>
  </si>
  <si>
    <t>%</t>
  </si>
  <si>
    <t>1000 SERVICIOS PERSONALES</t>
  </si>
  <si>
    <t>2000 MATERIALES Y SUMINISTROS</t>
  </si>
  <si>
    <t>3000 SERVICIOS GENERALES</t>
  </si>
  <si>
    <t>5000 BIENES MUEBLES, INMUEBLES E INTANGIBLES</t>
  </si>
  <si>
    <t xml:space="preserve">CAPITULO </t>
  </si>
  <si>
    <t>DISTRIBUCIÓN MENSUAL POR PARTIDA PRESUPUESTAL</t>
  </si>
  <si>
    <t>CONCEPTO</t>
  </si>
  <si>
    <t>PRESUPUESTO</t>
  </si>
  <si>
    <t>PARTIDA</t>
  </si>
  <si>
    <t>DESCRIPCIÓN</t>
  </si>
  <si>
    <t>AUTORIZADO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</si>
  <si>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</si>
  <si>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</si>
  <si>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</si>
  <si>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</si>
  <si>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</si>
  <si>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</si>
  <si>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</si>
  <si>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</si>
  <si>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SEPTIEMBRE </t>
  </si>
  <si>
    <t>OCTUBRE</t>
  </si>
  <si>
    <t>NOVIEMBRE</t>
  </si>
  <si>
    <t>DICIEMBRE</t>
  </si>
  <si>
    <t>SERVICIOS PERSONALES</t>
  </si>
  <si>
    <t>REMUNERACIONES AL PERSONAL DE CARÁCTER PERMANENTE</t>
  </si>
  <si>
    <t>SUELDO BASE</t>
  </si>
  <si>
    <t>REMUNERACIONES ADICIONALES Y ESPECIALES</t>
  </si>
  <si>
    <t>1321</t>
  </si>
  <si>
    <t>PRIMA VACACIONAL Y DOMINICAL</t>
  </si>
  <si>
    <t>1322</t>
  </si>
  <si>
    <t>SEGURIDAD SOCIAL</t>
  </si>
  <si>
    <t>1411</t>
  </si>
  <si>
    <t>CUOTAS AL IMSS POR ENFERMEDADES Y MATERNIDAD.</t>
  </si>
  <si>
    <t>1421</t>
  </si>
  <si>
    <t>CUOTAS PARA LA VIVIENDA</t>
  </si>
  <si>
    <t>1431</t>
  </si>
  <si>
    <t>CUOTAS A PENSIONES</t>
  </si>
  <si>
    <t>1432</t>
  </si>
  <si>
    <t>CUOTAS PARA EL SISTEMA DE AHORRO PARA EL RETIRO.</t>
  </si>
  <si>
    <t>OTRAS PRESTACIONES SOCIALES Y ECONÓMICAS</t>
  </si>
  <si>
    <t>1521</t>
  </si>
  <si>
    <t>INDEMNIZACIONES POR SEPARACIÓN.</t>
  </si>
  <si>
    <t>TOTAL DEL CAPITULO</t>
  </si>
  <si>
    <t>MATERIALES Y SUMINISTROS</t>
  </si>
  <si>
    <t>MATERIALES DE ADMINISTRACIÓN, EMISIÓN DE DOCUMENTOS Y ARTÍCULOS OFICIALES</t>
  </si>
  <si>
    <t>2111</t>
  </si>
  <si>
    <t>MATERIALES, UÚTILES Y EQUIPOS MENORES DE OFICINA</t>
  </si>
  <si>
    <t>2141</t>
  </si>
  <si>
    <t>MATERIALES, ÚTILES Y EQUIPOS MENORES DE TECNOLOGÍAS DE LA INFORMACIÓN Y COMUNICACIONES.</t>
  </si>
  <si>
    <t>2151</t>
  </si>
  <si>
    <t>MATERIAL IMPRESO Y MATERIAL DIGITAL</t>
  </si>
  <si>
    <t>2161</t>
  </si>
  <si>
    <t>MATERIAL DE LIMPIEZA</t>
  </si>
  <si>
    <t>ALIMENTOS Y UTENSILIOS</t>
  </si>
  <si>
    <t>2214</t>
  </si>
  <si>
    <t>PRODUCTOS ALIMENTICIOS PARA EL PERSONAL EN LAS INSTALACIONES DE LAS DEPENDENCIAS Y ENTIDADES.</t>
  </si>
  <si>
    <t>MATERIALES Y ARTÍCULOS DE CONSTRUCCIÓN Y REPARACIÓN</t>
  </si>
  <si>
    <t>2461</t>
  </si>
  <si>
    <t>MATERIAL ELÉCTRICO Y ELECTRÓNICO</t>
  </si>
  <si>
    <t>PRODUCTOS QUÍMICOS, FARMACÉUTICOS Y DE LABORATORIO</t>
  </si>
  <si>
    <t>MEDICINAS Y PRODUCTOS FARMACEUTICOS</t>
  </si>
  <si>
    <t xml:space="preserve">COMBUSTIBLES, LUBRICANTES Y ADITIVOS </t>
  </si>
  <si>
    <t>2611</t>
  </si>
  <si>
    <t>COMBUSTIBLES, LUBRICANTES Y ADITIVOS PARA VEHÍCULOS DESTINADOS A SERVICIOS PÚBLICOS Y LA OPERACIÓN DE PROGRAMAS PÚBLICOS</t>
  </si>
  <si>
    <t>VESTUARIO, BLANCOS, PRENDAS DE PROTECCIÓN Y ARTÍCULOS DEPORTIVOS</t>
  </si>
  <si>
    <t>VESTUARIOS Y UNIFORMES</t>
  </si>
  <si>
    <t>HERRAMIENTAS, REFACCIONES Y ACCESORIOS MENORES</t>
  </si>
  <si>
    <t>2911</t>
  </si>
  <si>
    <t>HERRAMIENTAS MENORES</t>
  </si>
  <si>
    <t>2941</t>
  </si>
  <si>
    <t>REFACCIONES Y ACCESORIOS MENORES PARA EQUIPO DE CÓMPUTO Y TELECOMUNICACIONES</t>
  </si>
  <si>
    <t>REFACCIONES Y ACCESORIOS MENORES DE EQUIPO DE TRANSPORTE</t>
  </si>
  <si>
    <t>SERVICIOS GENERALES</t>
  </si>
  <si>
    <t>SERVICIOS BÁSICOS</t>
  </si>
  <si>
    <t>3111</t>
  </si>
  <si>
    <t>SERVICIO DE ENERGÍA ELÉCTRICA</t>
  </si>
  <si>
    <t>3121</t>
  </si>
  <si>
    <t>SERVICIO DE GAS</t>
  </si>
  <si>
    <t>3131</t>
  </si>
  <si>
    <t>SERVICIO DE AGUA</t>
  </si>
  <si>
    <t>3141</t>
  </si>
  <si>
    <t>SERVICIO TELEFÓNICO TRADICIONAL</t>
  </si>
  <si>
    <t>3151</t>
  </si>
  <si>
    <t>SERVICIO DE TELEFONÍA CELULAR</t>
  </si>
  <si>
    <t>3161</t>
  </si>
  <si>
    <t>SERVICIOS DE TELECOMUNICACIONES Y SATELITALES</t>
  </si>
  <si>
    <t>3171</t>
  </si>
  <si>
    <t>SERVICIOS DE ACCESO A INTERNET, REDES Y PROCESAMIENTO DE INFORMACIÓN.</t>
  </si>
  <si>
    <t>3181</t>
  </si>
  <si>
    <t>SERVICIO POSTAL</t>
  </si>
  <si>
    <t>SERVICIOS DE ARRENDAMIENTO</t>
  </si>
  <si>
    <t>3221</t>
  </si>
  <si>
    <t>ARRENDAMIENTO DE EDIFICIOS</t>
  </si>
  <si>
    <t>3231</t>
  </si>
  <si>
    <t>ARRENDAMIENTO DE MOBILIARIO Y EQUIPO DE ADMINISTRACIÓN, EDUCACIONAL Y RECREATIVO</t>
  </si>
  <si>
    <t>SERVICIOS PROFESIONALES, CIENTÍFICOS, TÉCNICOS Y OTROS SERVICIOS</t>
  </si>
  <si>
    <t>3311</t>
  </si>
  <si>
    <t>SERVICIOS LEGALES, DE CONTABILIDAD, AUDITORÍA Y RELACIONADOS</t>
  </si>
  <si>
    <t>3341</t>
  </si>
  <si>
    <t>CAPACITACIÓN INSTITUCIONAL</t>
  </si>
  <si>
    <t>CAPACITACIÓN ESPECIALIZADA</t>
  </si>
  <si>
    <t>3362</t>
  </si>
  <si>
    <t>SERVICIO DE IMPRESIÓN DE DOCUMENTOS Y PAPELERÍA OFICIAL</t>
  </si>
  <si>
    <t>3381</t>
  </si>
  <si>
    <t>SERVICIOS DE VIGILANCIA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</si>
  <si>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</si>
  <si>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</si>
  <si>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</si>
  <si>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</si>
  <si>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</si>
  <si>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3471</t>
  </si>
  <si>
    <t>FLETES Y MANIOBRAS</t>
  </si>
  <si>
    <t>SERVICIOS DE INSTALACIÓN, REPARACIÓN, MANTENIMIENTO Y CONSERVACIÓN</t>
  </si>
  <si>
    <t>3511</t>
  </si>
  <si>
    <t>MANTENIMIENTO Y CONSERVACIÓN MENOR DE INMUEBLES PARA LA PRESTACIÓN DE SERVICIOS ADMINISTRATIVOS</t>
  </si>
  <si>
    <t>3521</t>
  </si>
  <si>
    <t>MANTENIMIENTO Y CONSERVACIÓN DE MOBILIARIO Y EQUIPO DE ADMINISTRACIÓN, EDUCACIONAL Y RECREATIVO</t>
  </si>
  <si>
    <t>3531</t>
  </si>
  <si>
    <t>INSTALACIÓN, REPARACIÓN Y MANTENIMIENTO DE EQUIPOS DE CÓMPUTO Y TECNOLOGÍAS DE LA INFORMACIÓN</t>
  </si>
  <si>
    <t>3551</t>
  </si>
  <si>
    <t>REPARACIÓN Y MANTENIMIENTO DE EQUIPO DE TRANSPORTE</t>
  </si>
  <si>
    <t>3591</t>
  </si>
  <si>
    <t>SERVICIOS DE JARDINERÍA Y FUMIGACIÓN</t>
  </si>
  <si>
    <t>SERVICIOS DE COMUNICACIÓN SOCIAL Y PUBLICIDAD</t>
  </si>
  <si>
    <t>DIFUSIÓN POR RADIO, TELEVISIÓN Y OTROS MEDIOS DE MENSAJES SOBRE PROGRAMAS Y ACTIVIDADES GUBERNAMENTALES.</t>
  </si>
  <si>
    <t>SERVICIOS DE TRASLADO Y VIÁTICOS</t>
  </si>
  <si>
    <t>3711</t>
  </si>
  <si>
    <t>PASAJES ÁEREOS NACIONALES</t>
  </si>
  <si>
    <t>3721</t>
  </si>
  <si>
    <t>PASAJES TERRESTRES NACIONALES</t>
  </si>
  <si>
    <t>3751</t>
  </si>
  <si>
    <t>VIÁTICOS EN EL PAÍS</t>
  </si>
  <si>
    <t>SERVICIOS OFICIALES</t>
  </si>
  <si>
    <t>GASTOS DE ORDEN SOCIAL</t>
  </si>
  <si>
    <t>3841</t>
  </si>
  <si>
    <t>EXPOSICIONES</t>
  </si>
  <si>
    <t>OTROS SERVICIOS GENERALES</t>
  </si>
  <si>
    <t>3921</t>
  </si>
  <si>
    <t>OTROS IMPUESTOS Y DERECHOS</t>
  </si>
  <si>
    <t>LAUDOS LABORALES</t>
  </si>
  <si>
    <t>3951</t>
  </si>
  <si>
    <t>PENAS, MULTAS, ACCESORIOS Y ACTUALIZACIONES</t>
  </si>
  <si>
    <t>BIENES MUEBLES, INMUEBLES E INTANGIBLES</t>
  </si>
  <si>
    <t>ACTIVOS INTANGIBLES</t>
  </si>
  <si>
    <t>LICENCIAS INFORMÁTICAS E INTELECTUALES</t>
  </si>
  <si>
    <t>TOTAL DEL CAPÍTULO</t>
  </si>
  <si>
    <t xml:space="preserve">TOTAL DEL PRESUPUESTO </t>
  </si>
  <si>
    <t xml:space="preserve">OFICINAS CENTRALES </t>
  </si>
  <si>
    <t xml:space="preserve">ORIGEN </t>
  </si>
  <si>
    <t xml:space="preserve">6.2. RESUMEN POR CAPITULO DE GASTO </t>
  </si>
  <si>
    <t xml:space="preserve">SEDES REGIONALES </t>
  </si>
  <si>
    <t>7.2. RESUMEN POR CAPITULO DE GASTO</t>
  </si>
  <si>
    <t xml:space="preserve">  </t>
  </si>
  <si>
    <t xml:space="preserve">7.3. CAPITULO 1000 SERVICIOS PERSONALES </t>
  </si>
  <si>
    <t>PRESUPUESTO DE SEDES REGIONALES</t>
  </si>
  <si>
    <t>VEHÍCULOS Y EQUIPO DE TRANSPORTE</t>
  </si>
  <si>
    <t>VEHÍCULOS Y EQUIPOS TERRESTRES DESTINADOS A SERVICIOS ADMINISTRATIVOS</t>
  </si>
  <si>
    <t>MAQUINARIA, OTROS EQUIPOS Y HERRAMIENTAS</t>
  </si>
  <si>
    <t>EQUIPOS DE COMUNICACIÓN Y TELECOMUNICACIÓN</t>
  </si>
  <si>
    <t>5911</t>
  </si>
  <si>
    <t>SOFTWARE</t>
  </si>
  <si>
    <t>TOTAL DEL PRESUPUESTO</t>
  </si>
  <si>
    <t xml:space="preserve">SUELDO </t>
  </si>
  <si>
    <t>AREA OPERATIVA</t>
  </si>
  <si>
    <t>CUOTAS POR SEGURIDAD SOCIAL</t>
  </si>
  <si>
    <t>MENSUALES</t>
  </si>
  <si>
    <t>ANUAL</t>
  </si>
  <si>
    <t>DIRECTOR DE EVALU ACRED</t>
  </si>
  <si>
    <t>COSTO TOTAL DE LA PLANTILLA DEL PERSONAL DE LAS SEDES REGIONALES</t>
  </si>
  <si>
    <t>INFORMACIÓN EN MEDIOS MASIVOS DERIVADA DE LA OPEERACIÓN Y ADMINISTRACIÓN DE LAS DEPENDENCIAS Y ENTIDADES</t>
  </si>
  <si>
    <t>GASTOS DE REPRESENTACIÓN</t>
  </si>
  <si>
    <t>MOBILIARIO Y EQUIPO DE ADMINISTRACIÓN</t>
  </si>
  <si>
    <t>EQUIPO DE CÓMPUTO Y DE TECNOLOGÍA DE LA INFORMACIÓN</t>
  </si>
  <si>
    <t>MOBILIARIO Y EQUIPO EDUCACIONAL Y RECREATIVO</t>
  </si>
  <si>
    <t>EQUIPOS Y APARATOS AUDIVISUALES</t>
  </si>
  <si>
    <t>VEHÍCULOS Y EQUIPOS TERRESTRES, DESTINADOS A SERVICIOS PÚBLICOS Y LA OPERACIÓN DE PROGRAMAS PÚBLICOS</t>
  </si>
  <si>
    <t>DESGLOSE DEL CAPITULO 2000 MATERIALES Y SUMINISTROS</t>
  </si>
  <si>
    <t>DESGLOSE DEL CAPITULO 3000 SERVICIOS GENERALES</t>
  </si>
  <si>
    <t>APOYO A LAS SEDES REGIONALES</t>
  </si>
  <si>
    <t>DESGLOSE DEL CAPITULO 1000 SERVICIOS PERSONALES</t>
  </si>
  <si>
    <t>INFORMACIÓN EN MEDIOS MASIVOS DERIVADA DE LA OPERACIÓN Y ADMINISTRACIÓN DE LAS DEPENDENCIAS Y ENTIDADES</t>
  </si>
  <si>
    <t>EQUIPOS Y APARATOS AUDIOVISUALES</t>
  </si>
  <si>
    <t>VEHÍCULOS Y EQUIPO TERRESTRES, DESTINADOS A SERVICIOS PÚBLICOS Y LA OPERACIÓN DE PROGRAMAS PÚBLICOS</t>
  </si>
  <si>
    <t>SUBSIDIO ISR DEL AGUINALDO</t>
  </si>
  <si>
    <t>COSTO TOTAL ANUAL DE LA PLANTILLA</t>
  </si>
  <si>
    <t>COSTO TOTAL DE LA PLANTILLA</t>
  </si>
  <si>
    <t>APLICACIÓN</t>
  </si>
  <si>
    <t>APOYO ECONÓMICO DE LAS OFICINAS CENTRALES DEL INSTITUTO</t>
  </si>
  <si>
    <t>REFACCIONES Y ACCESORIOS MENORES DE EDIFICIOS</t>
  </si>
  <si>
    <t>REFACCIONES Y ACCESORIOS MENORES OTROS BIENES MUEBLES</t>
  </si>
  <si>
    <t>SERVICIOS INTEGRALES DE INFRAESTRUCTURA DE CÓMPUTO</t>
  </si>
  <si>
    <t>SERVICIOS DE CREACIÓN Y DIFUSIÓN DE CONTENIDO EXCLUSIVAMENTE A TRAVÉS DE INTERNET</t>
  </si>
  <si>
    <t>SERVICIO DE CREACIÓN Y DIFUSIÓN DE CONTENIDO EXCLUSIVAMENTE A TRAVÉS DE INTERNET</t>
  </si>
  <si>
    <t>OTRO MOBILIARIO Y EQUIPO EDUCACIONAL Y RECREATIVO</t>
  </si>
  <si>
    <t>SUBSIDIO DE ISR DEL INSTITUTO AL AGUINALDO</t>
  </si>
  <si>
    <t>IMPORTE TOTAL DE AGUINALDO</t>
  </si>
  <si>
    <t>MATERIALES, ÚTILES Y EQUIPOS MENORES DE OFICINA</t>
  </si>
  <si>
    <t>5.-PRESUPUESTO CONSOLIDADO</t>
  </si>
  <si>
    <t>5.1 ORIGEN Y APLICACIÓN DE LOS RECURSOS</t>
  </si>
  <si>
    <t xml:space="preserve"> 5.2 CONSOLIDADO POR CAPITULO DE GASTO</t>
  </si>
  <si>
    <t xml:space="preserve">6. OFICINAS CENTRALES </t>
  </si>
  <si>
    <t>6.1 ORIGEN Y APLICACIÓN DE LOS RECURSOS</t>
  </si>
  <si>
    <t xml:space="preserve">6.3 CAPITULO 1000 SERVICIOS PERSONALES </t>
  </si>
  <si>
    <t>6.3 DESGLOSE DEL CAPITULO 1000 SERVICIOS PERSONALES</t>
  </si>
  <si>
    <t>6.4 CAPITULO 2000 MATERIALES Y SUMINISTROS</t>
  </si>
  <si>
    <t xml:space="preserve">6.4 DESGLOSE DEL CAPITULO 2000 MATERIALES Y SUMINISTROS </t>
  </si>
  <si>
    <t>6.5 CAPITULO 3000 SERVICIOS GENERALES</t>
  </si>
  <si>
    <t>6.5 DESGLOSE DEL CAPITULO 3000 SERVICIOS GENERALES</t>
  </si>
  <si>
    <t>6.6 CAPITULO 5000 BIENES MUEBLES, INMUEBLES E INTANGIBLES</t>
  </si>
  <si>
    <t>6.6 DESGLOSE DEL CAPITULO 5000 BIENES MUEBLES, INMUEBLES E INTANGIBLES</t>
  </si>
  <si>
    <t xml:space="preserve">6.7 PLANTILLA DEL PERSONAL POR CENTRO DE COSTO </t>
  </si>
  <si>
    <t xml:space="preserve">7. SEDES REGIONALES </t>
  </si>
  <si>
    <t>7.1 ORIGEN Y APLICACIÓN DE LOS RECURSOS</t>
  </si>
  <si>
    <t xml:space="preserve">7.4 CAPITULO 2000 MATERIALES Y SUMINISTROS </t>
  </si>
  <si>
    <t xml:space="preserve">7.5 CAPITULO 3000 SERVICIOS GENERALES </t>
  </si>
  <si>
    <t>7.6 CAPITULO 5000 BIENES MUEBLES, INMUEBLES E INTANGIBLES+B561</t>
  </si>
  <si>
    <t>DESGLOSE DEL CAPITULO 5000 BIENES MUEBLES, INMUEBLES E INTANGIBLES</t>
  </si>
  <si>
    <t>5.3 CAPITULO 1000 SERVICIOS PERSONALES</t>
  </si>
  <si>
    <t>5.3 DESGLOSE DEL CAPITULO 1000 SERVICIOS PERSONALES.</t>
  </si>
  <si>
    <t>5.4 CAPITULO 2000 MATERIALES Y SUMINISTROS</t>
  </si>
  <si>
    <t>5.4 DESGLOSE DEL CAPITULO 2000 MATERIALES Y SUMINISTROS</t>
  </si>
  <si>
    <t>5.5 CAPITULO 3000 SERVICIOS GENERALES</t>
  </si>
  <si>
    <t>5.5 DESGLOSE DEL CAPITULO 3000 SERVICIOS GENERALES</t>
  </si>
  <si>
    <t>5.6 CAPITULO 5000 BIENES MUEBLES, INMUEBLES E INTANGIBLES</t>
  </si>
  <si>
    <t>5.6 DESGLOSE DEL CAPITULO 5000 BIENES MUEBLES, INMUEBLES E INTANGIBLES</t>
  </si>
  <si>
    <t>REMANENTE DE 2017.</t>
  </si>
  <si>
    <t xml:space="preserve">REMANENTE DE 2017. </t>
  </si>
  <si>
    <t>DISTRIBUCIÓN DEL GASTO</t>
  </si>
  <si>
    <t>TOTAL DE GASTO</t>
  </si>
  <si>
    <t>GASTO TOTAL</t>
  </si>
  <si>
    <t>DISTRIBUCIÓN DEL GASTO DE OFICINAS CENTRALES DE GUADALAJARA</t>
  </si>
  <si>
    <t xml:space="preserve">TOTAL DE GASTO </t>
  </si>
  <si>
    <r>
      <t xml:space="preserve">  DISTRIBUCIÓN PRESUPUESTAL DEL GASTO DE LAS SEDES REGIONALES. </t>
    </r>
    <r>
      <rPr>
        <b/>
        <sz val="11"/>
        <color theme="1"/>
        <rFont val="Arial"/>
        <family val="2"/>
      </rPr>
      <t xml:space="preserve">                                                                                                              10,348,415.00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</si>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</sst>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i/>
      <u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b/>
      <u/>
      <sz val="2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2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9"/>
      <color theme="1"/>
      <name val="Arial"/>
      <family val="2"/>
    </font>
    <font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9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/>
    <xf numFmtId="0" fontId="4" fillId="0" borderId="0" xfId="0" applyFont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/>
    <xf numFmtId="0" fontId="4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4" fontId="8" fillId="0" borderId="0" xfId="0" applyNumberFormat="1" applyFont="1" applyAlignment="1">
      <alignment horizontal="right" vertical="center" wrapText="1"/>
    </xf>
    <xf numFmtId="10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4" fontId="18" fillId="0" borderId="0" xfId="0" applyNumberFormat="1" applyFont="1"/>
    <xf numFmtId="0" fontId="4" fillId="0" borderId="0" xfId="0" applyFont="1"/>
    <xf numFmtId="0" fontId="21" fillId="0" borderId="0" xfId="0" applyFont="1"/>
    <xf numFmtId="0" fontId="22" fillId="0" borderId="0" xfId="0" applyFont="1"/>
    <xf numFmtId="0" fontId="23" fillId="2" borderId="0" xfId="0" applyFont="1" applyFill="1" applyBorder="1"/>
    <xf numFmtId="0" fontId="23" fillId="2" borderId="0" xfId="0" applyFont="1" applyFill="1" applyBorder="1" applyAlignment="1">
      <alignment horizontal="center"/>
    </xf>
    <xf numFmtId="0" fontId="0" fillId="2" borderId="0" xfId="0" applyFill="1"/>
    <xf numFmtId="0" fontId="24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/>
    <xf numFmtId="4" fontId="24" fillId="0" borderId="0" xfId="0" applyNumberFormat="1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4" fontId="23" fillId="0" borderId="0" xfId="0" applyNumberFormat="1" applyFont="1" applyBorder="1"/>
    <xf numFmtId="0" fontId="25" fillId="0" borderId="0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Border="1" applyAlignment="1">
      <alignment wrapText="1"/>
    </xf>
    <xf numFmtId="4" fontId="1" fillId="0" borderId="0" xfId="0" applyNumberFormat="1" applyFont="1"/>
    <xf numFmtId="4" fontId="25" fillId="0" borderId="0" xfId="0" applyNumberFormat="1" applyFont="1" applyFill="1" applyBorder="1" applyAlignment="1" applyProtection="1">
      <alignment horizontal="right" wrapText="1"/>
    </xf>
    <xf numFmtId="10" fontId="1" fillId="0" borderId="0" xfId="0" applyNumberFormat="1" applyFont="1"/>
    <xf numFmtId="0" fontId="25" fillId="0" borderId="0" xfId="0" applyNumberFormat="1" applyFont="1" applyFill="1" applyBorder="1" applyAlignment="1" applyProtection="1">
      <alignment horizontal="center" vertical="center" wrapText="1"/>
    </xf>
    <xf numFmtId="4" fontId="26" fillId="0" borderId="0" xfId="0" applyNumberFormat="1" applyFont="1" applyFill="1" applyBorder="1" applyAlignment="1" applyProtection="1">
      <alignment horizontal="right" wrapText="1"/>
    </xf>
    <xf numFmtId="0" fontId="25" fillId="0" borderId="0" xfId="0" applyNumberFormat="1" applyFont="1" applyFill="1" applyBorder="1" applyAlignment="1" applyProtection="1">
      <alignment horizontal="left" vertical="center" wrapText="1"/>
    </xf>
    <xf numFmtId="0" fontId="27" fillId="3" borderId="0" xfId="0" applyFont="1" applyFill="1" applyBorder="1" applyAlignment="1">
      <alignment wrapText="1"/>
    </xf>
    <xf numFmtId="4" fontId="28" fillId="3" borderId="0" xfId="0" applyNumberFormat="1" applyFont="1" applyFill="1" applyBorder="1" applyAlignment="1" applyProtection="1">
      <alignment horizontal="right" wrapText="1"/>
    </xf>
    <xf numFmtId="10" fontId="21" fillId="3" borderId="0" xfId="0" applyNumberFormat="1" applyFont="1" applyFill="1"/>
    <xf numFmtId="10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0" fontId="23" fillId="3" borderId="0" xfId="0" applyFont="1" applyFill="1" applyBorder="1" applyAlignment="1">
      <alignment wrapText="1"/>
    </xf>
    <xf numFmtId="4" fontId="25" fillId="3" borderId="0" xfId="0" applyNumberFormat="1" applyFont="1" applyFill="1" applyBorder="1" applyAlignment="1" applyProtection="1">
      <alignment horizontal="right" wrapText="1"/>
    </xf>
    <xf numFmtId="10" fontId="1" fillId="3" borderId="0" xfId="0" applyNumberFormat="1" applyFont="1" applyFill="1"/>
    <xf numFmtId="0" fontId="1" fillId="0" borderId="0" xfId="0" applyFont="1"/>
    <xf numFmtId="4" fontId="2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9" fillId="3" borderId="0" xfId="0" applyFont="1" applyFill="1" applyBorder="1" applyAlignment="1">
      <alignment wrapText="1"/>
    </xf>
    <xf numFmtId="4" fontId="1" fillId="3" borderId="0" xfId="0" applyNumberFormat="1" applyFont="1" applyFill="1" applyBorder="1"/>
    <xf numFmtId="0" fontId="31" fillId="0" borderId="0" xfId="0" applyFont="1" applyAlignment="1"/>
    <xf numFmtId="0" fontId="1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2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4" fontId="14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4" fontId="4" fillId="0" borderId="0" xfId="0" applyNumberFormat="1" applyFont="1" applyAlignment="1">
      <alignment vertical="center" wrapText="1"/>
    </xf>
    <xf numFmtId="1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2" borderId="0" xfId="0" applyNumberFormat="1" applyFont="1" applyFill="1" applyAlignment="1">
      <alignment vertical="center" wrapText="1"/>
    </xf>
    <xf numFmtId="10" fontId="4" fillId="2" borderId="0" xfId="0" applyNumberFormat="1" applyFont="1" applyFill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10" fontId="1" fillId="0" borderId="0" xfId="0" applyNumberFormat="1" applyFont="1" applyFill="1"/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/>
    <xf numFmtId="0" fontId="14" fillId="2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10" fontId="14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4" fontId="1" fillId="3" borderId="0" xfId="0" applyNumberFormat="1" applyFont="1" applyFill="1"/>
    <xf numFmtId="0" fontId="33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40" fillId="0" borderId="0" xfId="0" applyNumberFormat="1" applyFont="1"/>
    <xf numFmtId="0" fontId="41" fillId="0" borderId="0" xfId="0" applyFont="1" applyFill="1" applyBorder="1" applyAlignment="1">
      <alignment horizontal="left" wrapText="1"/>
    </xf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 horizontal="left" wrapText="1"/>
    </xf>
    <xf numFmtId="4" fontId="33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right"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right" wrapText="1"/>
    </xf>
    <xf numFmtId="10" fontId="1" fillId="0" borderId="0" xfId="0" applyNumberFormat="1" applyFont="1" applyFill="1" applyBorder="1"/>
    <xf numFmtId="0" fontId="0" fillId="0" borderId="0" xfId="0" applyFont="1" applyBorder="1" applyAlignment="1">
      <alignment horizontal="right" vertical="center"/>
    </xf>
    <xf numFmtId="4" fontId="3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4" fontId="14" fillId="0" borderId="0" xfId="0" applyNumberFormat="1" applyFont="1"/>
    <xf numFmtId="0" fontId="7" fillId="0" borderId="0" xfId="0" applyFont="1"/>
    <xf numFmtId="0" fontId="33" fillId="0" borderId="0" xfId="0" applyFont="1"/>
    <xf numFmtId="4" fontId="33" fillId="0" borderId="0" xfId="0" applyNumberFormat="1" applyFont="1"/>
    <xf numFmtId="0" fontId="1" fillId="0" borderId="0" xfId="0" applyFont="1" applyBorder="1" applyAlignment="1">
      <alignment horizontal="right" vertical="center"/>
    </xf>
    <xf numFmtId="0" fontId="40" fillId="0" borderId="0" xfId="0" applyFont="1"/>
    <xf numFmtId="4" fontId="42" fillId="0" borderId="0" xfId="0" applyNumberFormat="1" applyFont="1" applyAlignment="1">
      <alignment vertical="center" wrapText="1"/>
    </xf>
    <xf numFmtId="4" fontId="31" fillId="0" borderId="0" xfId="0" applyNumberFormat="1" applyFont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7" fillId="0" borderId="0" xfId="0" applyNumberFormat="1" applyFont="1"/>
    <xf numFmtId="0" fontId="40" fillId="0" borderId="0" xfId="0" applyFont="1" applyFill="1" applyBorder="1" applyAlignment="1">
      <alignment horizontal="left"/>
    </xf>
    <xf numFmtId="0" fontId="43" fillId="0" borderId="0" xfId="0" applyFont="1"/>
    <xf numFmtId="4" fontId="43" fillId="0" borderId="0" xfId="0" applyNumberFormat="1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3" fillId="2" borderId="0" xfId="0" applyFont="1" applyFill="1" applyBorder="1" applyAlignment="1">
      <alignment horizontal="center"/>
    </xf>
    <xf numFmtId="4" fontId="17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4" fontId="14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4" fontId="33" fillId="0" borderId="0" xfId="0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left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708567</xdr:colOff>
      <xdr:row>377</xdr:row>
      <xdr:rowOff>37158</xdr:rowOff>
    </xdr:from>
    <xdr:to>
      <xdr:col>14</xdr:col>
      <xdr:colOff>131724</xdr:colOff>
      <xdr:row>383</xdr:row>
      <xdr:rowOff>141933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567" y="80628183"/>
          <a:ext cx="14244057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226</xdr:row>
      <xdr:rowOff>46465</xdr:rowOff>
    </xdr:from>
    <xdr:to>
      <xdr:col>14</xdr:col>
      <xdr:colOff>143340</xdr:colOff>
      <xdr:row>232</xdr:row>
      <xdr:rowOff>151240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45833140"/>
          <a:ext cx="14249865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337</xdr:row>
      <xdr:rowOff>162620</xdr:rowOff>
    </xdr:from>
    <xdr:to>
      <xdr:col>14</xdr:col>
      <xdr:colOff>143340</xdr:colOff>
      <xdr:row>344</xdr:row>
      <xdr:rowOff>81541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8694995"/>
          <a:ext cx="14249865" cy="125242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579</xdr:row>
      <xdr:rowOff>23229</xdr:rowOff>
    </xdr:from>
    <xdr:to>
      <xdr:col>14</xdr:col>
      <xdr:colOff>143340</xdr:colOff>
      <xdr:row>585</xdr:row>
      <xdr:rowOff>128004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26524754"/>
          <a:ext cx="14249865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14</xdr:col>
      <xdr:colOff>143340</xdr:colOff>
      <xdr:row>6</xdr:row>
      <xdr:rowOff>104775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14249865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161925</xdr:rowOff>
    </xdr:from>
    <xdr:to>
      <xdr:col>14</xdr:col>
      <xdr:colOff>143340</xdr:colOff>
      <xdr:row>64</xdr:row>
      <xdr:rowOff>76201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1277600"/>
          <a:ext cx="14249865" cy="12477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</xdr:row>
      <xdr:rowOff>66675</xdr:rowOff>
    </xdr:from>
    <xdr:to>
      <xdr:col>14</xdr:col>
      <xdr:colOff>143340</xdr:colOff>
      <xdr:row>115</xdr:row>
      <xdr:rowOff>171450</xdr:rowOff>
    </xdr:to>
    <xdr:pic>
      <xdr:nvPicPr>
        <xdr:cNvPr id="9" name="Pictur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3079075"/>
          <a:ext cx="14249865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165</xdr:row>
      <xdr:rowOff>158427</xdr:rowOff>
    </xdr:from>
    <xdr:to>
      <xdr:col>14</xdr:col>
      <xdr:colOff>143340</xdr:colOff>
      <xdr:row>172</xdr:row>
      <xdr:rowOff>77349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4800852"/>
          <a:ext cx="14249865" cy="12524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81309</xdr:rowOff>
    </xdr:from>
    <xdr:to>
      <xdr:col>14</xdr:col>
      <xdr:colOff>143340</xdr:colOff>
      <xdr:row>287</xdr:row>
      <xdr:rowOff>230</xdr:rowOff>
    </xdr:to>
    <xdr:pic>
      <xdr:nvPicPr>
        <xdr:cNvPr id="11" name="Picture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57574209"/>
          <a:ext cx="14249865" cy="125242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435</xdr:row>
      <xdr:rowOff>48546</xdr:rowOff>
    </xdr:from>
    <xdr:to>
      <xdr:col>14</xdr:col>
      <xdr:colOff>143340</xdr:colOff>
      <xdr:row>441</xdr:row>
      <xdr:rowOff>153321</xdr:rowOff>
    </xdr:to>
    <xdr:pic>
      <xdr:nvPicPr>
        <xdr:cNvPr id="12" name="Pictur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91869546"/>
          <a:ext cx="14249865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517</xdr:row>
      <xdr:rowOff>131948</xdr:rowOff>
    </xdr:from>
    <xdr:to>
      <xdr:col>14</xdr:col>
      <xdr:colOff>143340</xdr:colOff>
      <xdr:row>524</xdr:row>
      <xdr:rowOff>50871</xdr:rowOff>
    </xdr:to>
    <xdr:pic>
      <xdr:nvPicPr>
        <xdr:cNvPr id="13" name="Picture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14965348"/>
          <a:ext cx="14249865" cy="12524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13</xdr:col>
      <xdr:colOff>333840</xdr:colOff>
      <xdr:row>482</xdr:row>
      <xdr:rowOff>109420</xdr:rowOff>
    </xdr:to>
    <xdr:pic>
      <xdr:nvPicPr>
        <xdr:cNvPr id="14" name="Pictur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317675"/>
          <a:ext cx="14249865" cy="1252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423</xdr:row>
      <xdr:rowOff>123826</xdr:rowOff>
    </xdr:from>
    <xdr:to>
      <xdr:col>13</xdr:col>
      <xdr:colOff>490377</xdr:colOff>
      <xdr:row>428</xdr:row>
      <xdr:rowOff>85726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92887801"/>
          <a:ext cx="14225427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207</xdr:row>
      <xdr:rowOff>139147</xdr:rowOff>
    </xdr:from>
    <xdr:to>
      <xdr:col>13</xdr:col>
      <xdr:colOff>490377</xdr:colOff>
      <xdr:row>212</xdr:row>
      <xdr:rowOff>222518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46716397"/>
          <a:ext cx="14225427" cy="127399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321</xdr:row>
      <xdr:rowOff>161925</xdr:rowOff>
    </xdr:from>
    <xdr:to>
      <xdr:col>13</xdr:col>
      <xdr:colOff>528477</xdr:colOff>
      <xdr:row>326</xdr:row>
      <xdr:rowOff>180974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70370700"/>
          <a:ext cx="14225427" cy="9715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580</xdr:row>
      <xdr:rowOff>46558</xdr:rowOff>
    </xdr:from>
    <xdr:to>
      <xdr:col>13</xdr:col>
      <xdr:colOff>490377</xdr:colOff>
      <xdr:row>586</xdr:row>
      <xdr:rowOff>153474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26890983"/>
          <a:ext cx="14225427" cy="12499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13</xdr:col>
      <xdr:colOff>490377</xdr:colOff>
      <xdr:row>6</xdr:row>
      <xdr:rowOff>104775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14225427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133350</xdr:rowOff>
    </xdr:from>
    <xdr:to>
      <xdr:col>13</xdr:col>
      <xdr:colOff>490377</xdr:colOff>
      <xdr:row>63</xdr:row>
      <xdr:rowOff>47625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1096625"/>
          <a:ext cx="14225427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</xdr:row>
      <xdr:rowOff>92794</xdr:rowOff>
    </xdr:from>
    <xdr:to>
      <xdr:col>13</xdr:col>
      <xdr:colOff>490377</xdr:colOff>
      <xdr:row>118</xdr:row>
      <xdr:rowOff>4929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3095669"/>
          <a:ext cx="14225427" cy="124563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161</xdr:row>
      <xdr:rowOff>212881</xdr:rowOff>
    </xdr:from>
    <xdr:to>
      <xdr:col>13</xdr:col>
      <xdr:colOff>490377</xdr:colOff>
      <xdr:row>167</xdr:row>
      <xdr:rowOff>34581</xdr:rowOff>
    </xdr:to>
    <xdr:pic>
      <xdr:nvPicPr>
        <xdr:cNvPr id="9" name="Picture 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4950556"/>
          <a:ext cx="14225427" cy="125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262</xdr:row>
      <xdr:rowOff>9525</xdr:rowOff>
    </xdr:from>
    <xdr:to>
      <xdr:col>13</xdr:col>
      <xdr:colOff>490377</xdr:colOff>
      <xdr:row>268</xdr:row>
      <xdr:rowOff>114299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58540650"/>
          <a:ext cx="14225427" cy="12477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367</xdr:row>
      <xdr:rowOff>77474</xdr:rowOff>
    </xdr:from>
    <xdr:to>
      <xdr:col>13</xdr:col>
      <xdr:colOff>490377</xdr:colOff>
      <xdr:row>372</xdr:row>
      <xdr:rowOff>96524</xdr:rowOff>
    </xdr:to>
    <xdr:pic>
      <xdr:nvPicPr>
        <xdr:cNvPr id="11" name="Picture 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81744824"/>
          <a:ext cx="14225427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476</xdr:row>
      <xdr:rowOff>0</xdr:rowOff>
    </xdr:from>
    <xdr:to>
      <xdr:col>13</xdr:col>
      <xdr:colOff>490377</xdr:colOff>
      <xdr:row>481</xdr:row>
      <xdr:rowOff>95250</xdr:rowOff>
    </xdr:to>
    <xdr:pic>
      <xdr:nvPicPr>
        <xdr:cNvPr id="12" name="Picture 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3984425"/>
          <a:ext cx="14225427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526</xdr:row>
      <xdr:rowOff>95250</xdr:rowOff>
    </xdr:from>
    <xdr:to>
      <xdr:col>13</xdr:col>
      <xdr:colOff>490377</xdr:colOff>
      <xdr:row>533</xdr:row>
      <xdr:rowOff>9525</xdr:rowOff>
    </xdr:to>
    <xdr:pic>
      <xdr:nvPicPr>
        <xdr:cNvPr id="13" name="Picture 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16214525"/>
          <a:ext cx="14225427" cy="124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38</xdr:row>
      <xdr:rowOff>123825</xdr:rowOff>
    </xdr:from>
    <xdr:to>
      <xdr:col>11</xdr:col>
      <xdr:colOff>476250</xdr:colOff>
      <xdr:row>43</xdr:row>
      <xdr:rowOff>133349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7839075"/>
          <a:ext cx="10648949" cy="9620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47625</xdr:rowOff>
    </xdr:from>
    <xdr:to>
      <xdr:col>11</xdr:col>
      <xdr:colOff>304799</xdr:colOff>
      <xdr:row>79</xdr:row>
      <xdr:rowOff>57149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49450"/>
          <a:ext cx="10648949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</xdr:row>
      <xdr:rowOff>57149</xdr:rowOff>
    </xdr:from>
    <xdr:to>
      <xdr:col>11</xdr:col>
      <xdr:colOff>476249</xdr:colOff>
      <xdr:row>116</xdr:row>
      <xdr:rowOff>28574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1736049"/>
          <a:ext cx="10648949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11</xdr:col>
      <xdr:colOff>476249</xdr:colOff>
      <xdr:row>156</xdr:row>
      <xdr:rowOff>9524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9327475"/>
          <a:ext cx="10648949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191</xdr:row>
      <xdr:rowOff>85725</xdr:rowOff>
    </xdr:from>
    <xdr:to>
      <xdr:col>11</xdr:col>
      <xdr:colOff>476249</xdr:colOff>
      <xdr:row>196</xdr:row>
      <xdr:rowOff>95249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38309550"/>
          <a:ext cx="10648949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11</xdr:col>
      <xdr:colOff>476249</xdr:colOff>
      <xdr:row>228</xdr:row>
      <xdr:rowOff>9524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8891825"/>
          <a:ext cx="10648949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11</xdr:col>
      <xdr:colOff>476249</xdr:colOff>
      <xdr:row>5</xdr:row>
      <xdr:rowOff>9524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0648949" cy="9620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406</xdr:row>
      <xdr:rowOff>57151</xdr:rowOff>
    </xdr:from>
    <xdr:to>
      <xdr:col>15</xdr:col>
      <xdr:colOff>485775</xdr:colOff>
      <xdr:row>411</xdr:row>
      <xdr:rowOff>19051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85239226"/>
          <a:ext cx="14249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212</xdr:row>
      <xdr:rowOff>76201</xdr:rowOff>
    </xdr:from>
    <xdr:to>
      <xdr:col>15</xdr:col>
      <xdr:colOff>600074</xdr:colOff>
      <xdr:row>217</xdr:row>
      <xdr:rowOff>85725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42548176"/>
          <a:ext cx="15039975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315</xdr:row>
      <xdr:rowOff>9525</xdr:rowOff>
    </xdr:from>
    <xdr:to>
      <xdr:col>14</xdr:col>
      <xdr:colOff>666750</xdr:colOff>
      <xdr:row>319</xdr:row>
      <xdr:rowOff>66674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63455550"/>
          <a:ext cx="13563600" cy="8286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545</xdr:row>
      <xdr:rowOff>142875</xdr:rowOff>
    </xdr:from>
    <xdr:to>
      <xdr:col>15</xdr:col>
      <xdr:colOff>485775</xdr:colOff>
      <xdr:row>552</xdr:row>
      <xdr:rowOff>57150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15766850"/>
          <a:ext cx="14249400" cy="12477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446</xdr:row>
      <xdr:rowOff>161925</xdr:rowOff>
    </xdr:from>
    <xdr:to>
      <xdr:col>15</xdr:col>
      <xdr:colOff>485775</xdr:colOff>
      <xdr:row>452</xdr:row>
      <xdr:rowOff>66675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94802325"/>
          <a:ext cx="14249400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16</xdr:col>
      <xdr:colOff>333375</xdr:colOff>
      <xdr:row>5</xdr:row>
      <xdr:rowOff>9524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15039975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104775</xdr:rowOff>
    </xdr:from>
    <xdr:to>
      <xdr:col>16</xdr:col>
      <xdr:colOff>333375</xdr:colOff>
      <xdr:row>58</xdr:row>
      <xdr:rowOff>114299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687050"/>
          <a:ext cx="15039975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16</xdr:col>
      <xdr:colOff>333375</xdr:colOff>
      <xdr:row>112</xdr:row>
      <xdr:rowOff>9524</xdr:rowOff>
    </xdr:to>
    <xdr:pic>
      <xdr:nvPicPr>
        <xdr:cNvPr id="9" name="Picture 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1507450"/>
          <a:ext cx="15039975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158</xdr:row>
      <xdr:rowOff>57150</xdr:rowOff>
    </xdr:from>
    <xdr:to>
      <xdr:col>16</xdr:col>
      <xdr:colOff>333375</xdr:colOff>
      <xdr:row>163</xdr:row>
      <xdr:rowOff>66674</xdr:rowOff>
    </xdr:to>
    <xdr:pic>
      <xdr:nvPicPr>
        <xdr:cNvPr id="10" name="Picture 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31718250"/>
          <a:ext cx="15039975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14</xdr:col>
      <xdr:colOff>666750</xdr:colOff>
      <xdr:row>269</xdr:row>
      <xdr:rowOff>66674</xdr:rowOff>
    </xdr:to>
    <xdr:pic>
      <xdr:nvPicPr>
        <xdr:cNvPr id="11" name="Picture 6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53397150"/>
          <a:ext cx="13563600" cy="8286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352</xdr:row>
      <xdr:rowOff>19050</xdr:rowOff>
    </xdr:from>
    <xdr:to>
      <xdr:col>14</xdr:col>
      <xdr:colOff>666750</xdr:colOff>
      <xdr:row>356</xdr:row>
      <xdr:rowOff>85724</xdr:rowOff>
    </xdr:to>
    <xdr:pic>
      <xdr:nvPicPr>
        <xdr:cNvPr id="12" name="Picture 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74390250"/>
          <a:ext cx="13563600" cy="8286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493</xdr:row>
      <xdr:rowOff>0</xdr:rowOff>
    </xdr:from>
    <xdr:to>
      <xdr:col>15</xdr:col>
      <xdr:colOff>485775</xdr:colOff>
      <xdr:row>498</xdr:row>
      <xdr:rowOff>95250</xdr:rowOff>
    </xdr:to>
    <xdr:pic>
      <xdr:nvPicPr>
        <xdr:cNvPr id="13" name="Picture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5384600"/>
          <a:ext cx="14249400" cy="1047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10</xdr:col>
      <xdr:colOff>826406</xdr:colOff>
      <xdr:row>5</xdr:row>
      <xdr:rowOff>9525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"/>
          <a:ext cx="10646681" cy="9429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71</xdr:row>
      <xdr:rowOff>65771</xdr:rowOff>
    </xdr:from>
    <xdr:to>
      <xdr:col>10</xdr:col>
      <xdr:colOff>835931</xdr:colOff>
      <xdr:row>76</xdr:row>
      <xdr:rowOff>75295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6305896"/>
          <a:ext cx="10646681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10</xdr:col>
      <xdr:colOff>826406</xdr:colOff>
      <xdr:row>115</xdr:row>
      <xdr:rowOff>9524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2240875"/>
          <a:ext cx="10646681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171450</xdr:rowOff>
    </xdr:from>
    <xdr:to>
      <xdr:col>10</xdr:col>
      <xdr:colOff>826406</xdr:colOff>
      <xdr:row>37</xdr:row>
      <xdr:rowOff>161925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7419975"/>
          <a:ext cx="10646681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U625"/>
  <sheetViews>
    <sheetView showGridLines="0" topLeftCell="A162" workbookViewId="0">
      <selection activeCell="H122" sqref="H122"/>
    </sheetView>
  </sheetViews>
  <sheetFormatPr baseColWidth="10" defaultRowHeight="15" x14ac:dyDescent="0.25"/>
  <cols>
    <col min="1" max="1" width="10.7109375" customWidth="1"/>
    <col min="2" max="2" width="32.85546875" customWidth="1"/>
    <col min="3" max="3" width="15.85546875" bestFit="1" customWidth="1"/>
    <col min="4" max="7" width="14.5703125" bestFit="1" customWidth="1"/>
    <col min="8" max="8" width="18.42578125" customWidth="1"/>
    <col min="9" max="10" width="14.5703125" bestFit="1" customWidth="1"/>
    <col min="11" max="11" width="14.42578125" customWidth="1"/>
    <col min="12" max="12" width="14.7109375" customWidth="1"/>
    <col min="13" max="13" width="14.28515625" customWidth="1"/>
    <col min="14" max="14" width="13.5703125" customWidth="1"/>
    <col min="15" max="15" width="19.5703125" customWidth="1"/>
    <col min="16" max="16" width="15.85546875" customWidth="1"/>
    <col min="17" max="17" width="11.28515625" customWidth="1"/>
  </cols>
  <sheetData>
    <row r="8" spans="2:2" ht="18.75" x14ac:dyDescent="0.3">
      <c r="B8" s="23" t="s">
        <v>1</v>
      </c>
    </row>
    <row r="9" spans="2:2" ht="18.75" x14ac:dyDescent="0.3">
      <c r="B9" s="23" t="s">
        <v>315</v>
      </c>
    </row>
    <row r="17" spans="2:17" ht="26.25" x14ac:dyDescent="0.4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9" spans="2:17" ht="46.5" x14ac:dyDescent="0.7">
      <c r="B19" s="180" t="s">
        <v>285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</row>
    <row r="66" spans="1:15" ht="18.75" x14ac:dyDescent="0.3">
      <c r="B66" s="23" t="s">
        <v>1</v>
      </c>
      <c r="C66" s="25"/>
      <c r="D66" s="25"/>
    </row>
    <row r="67" spans="1:15" ht="18.75" x14ac:dyDescent="0.3">
      <c r="B67" s="23" t="s">
        <v>76</v>
      </c>
    </row>
    <row r="68" spans="1:15" ht="18.75" x14ac:dyDescent="0.3">
      <c r="B68" s="23" t="s">
        <v>286</v>
      </c>
    </row>
    <row r="71" spans="1:15" ht="21" x14ac:dyDescent="0.35">
      <c r="A71" s="181" t="s">
        <v>77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26"/>
      <c r="O71" s="27" t="s">
        <v>78</v>
      </c>
    </row>
    <row r="72" spans="1:15" ht="15.75" x14ac:dyDescent="0.25">
      <c r="A72" s="28"/>
      <c r="B72" s="29" t="s">
        <v>79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182">
        <v>44671346</v>
      </c>
    </row>
    <row r="73" spans="1:15" ht="6.75" customHeight="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182"/>
    </row>
    <row r="74" spans="1:15" ht="15.75" x14ac:dyDescent="0.25">
      <c r="A74" s="28"/>
      <c r="B74" s="30" t="s">
        <v>80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31"/>
    </row>
    <row r="75" spans="1:15" ht="9" customHeight="1" x14ac:dyDescent="0.25">
      <c r="A75" s="28"/>
      <c r="B75" s="30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31"/>
    </row>
    <row r="76" spans="1:15" ht="19.5" customHeight="1" x14ac:dyDescent="0.25">
      <c r="A76" s="28"/>
      <c r="B76" s="179" t="s">
        <v>81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31">
        <v>1135163</v>
      </c>
    </row>
    <row r="77" spans="1:15" ht="9.75" customHeight="1" x14ac:dyDescent="0.25">
      <c r="A77" s="28"/>
      <c r="B77" s="30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31"/>
    </row>
    <row r="78" spans="1:15" ht="16.5" customHeight="1" x14ac:dyDescent="0.25">
      <c r="A78" s="28"/>
      <c r="B78" s="183" t="s">
        <v>82</v>
      </c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28"/>
      <c r="O78" s="154">
        <f>+O72-O76</f>
        <v>43536183</v>
      </c>
    </row>
    <row r="79" spans="1:15" ht="15.75" x14ac:dyDescent="0.25">
      <c r="A79" s="28"/>
      <c r="B79" s="30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31"/>
    </row>
    <row r="80" spans="1:15" ht="39.75" customHeight="1" x14ac:dyDescent="0.25">
      <c r="A80" s="28"/>
      <c r="B80" s="179" t="s">
        <v>83</v>
      </c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32"/>
      <c r="O80" s="33">
        <v>10348415</v>
      </c>
    </row>
    <row r="81" spans="1:17" ht="60.75" customHeight="1" x14ac:dyDescent="0.25">
      <c r="A81" s="28"/>
      <c r="B81" s="179" t="s">
        <v>313</v>
      </c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32"/>
      <c r="O81" s="31">
        <v>1456604</v>
      </c>
      <c r="Q81" s="34"/>
    </row>
    <row r="82" spans="1:17" ht="15.75" x14ac:dyDescent="0.25">
      <c r="A82" s="28"/>
      <c r="B82" s="30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31"/>
    </row>
    <row r="83" spans="1:17" ht="18" customHeight="1" x14ac:dyDescent="0.3">
      <c r="A83" s="28"/>
      <c r="B83" s="178" t="s">
        <v>84</v>
      </c>
      <c r="C83" s="178"/>
      <c r="D83" s="178"/>
      <c r="E83" s="35"/>
      <c r="F83" s="36"/>
      <c r="G83" s="36"/>
      <c r="H83" s="36"/>
      <c r="I83" s="36"/>
      <c r="J83" s="36"/>
      <c r="K83" s="36"/>
      <c r="L83" s="36"/>
      <c r="M83" s="36"/>
      <c r="N83" s="36"/>
      <c r="O83" s="173">
        <f>+O78+O80+O81</f>
        <v>55341202</v>
      </c>
      <c r="Q83" s="34"/>
    </row>
    <row r="84" spans="1:17" ht="18.75" x14ac:dyDescent="0.3">
      <c r="A84" s="28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173"/>
    </row>
    <row r="85" spans="1:17" ht="18" x14ac:dyDescent="0.25">
      <c r="B85" s="174" t="s">
        <v>85</v>
      </c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37"/>
      <c r="O85" s="38"/>
    </row>
    <row r="86" spans="1:17" ht="15.75" x14ac:dyDescent="0.25">
      <c r="B86" s="30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7" ht="15.75" x14ac:dyDescent="0.25">
      <c r="B87" s="30" t="s">
        <v>2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31">
        <v>43791880</v>
      </c>
      <c r="Q87" s="34"/>
    </row>
    <row r="88" spans="1:17" ht="15.75" x14ac:dyDescent="0.25">
      <c r="B88" s="30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7" ht="15.75" x14ac:dyDescent="0.25">
      <c r="B89" s="30" t="s">
        <v>61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31">
        <v>11549322</v>
      </c>
    </row>
    <row r="90" spans="1:17" ht="15.75" x14ac:dyDescent="0.25">
      <c r="B90" s="30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7" ht="36" customHeight="1" x14ac:dyDescent="0.3">
      <c r="B91" s="177" t="s">
        <v>317</v>
      </c>
      <c r="C91" s="177"/>
      <c r="D91" s="17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9">
        <f>+O89+O87</f>
        <v>55341202</v>
      </c>
    </row>
    <row r="114" spans="2:21" x14ac:dyDescent="0.25">
      <c r="R114" s="34"/>
      <c r="S114" s="34"/>
      <c r="T114" s="34"/>
      <c r="U114" s="34"/>
    </row>
    <row r="115" spans="2:21" x14ac:dyDescent="0.25">
      <c r="R115" s="34"/>
      <c r="S115" s="34"/>
      <c r="T115" s="34"/>
      <c r="U115" s="34"/>
    </row>
    <row r="116" spans="2:21" x14ac:dyDescent="0.25">
      <c r="R116" s="34"/>
      <c r="S116" s="34"/>
      <c r="T116" s="34"/>
      <c r="U116" s="34"/>
    </row>
    <row r="117" spans="2:21" ht="18.75" x14ac:dyDescent="0.3">
      <c r="B117" s="23" t="s">
        <v>1</v>
      </c>
      <c r="R117" s="34"/>
      <c r="S117" s="34"/>
      <c r="T117" s="34"/>
      <c r="U117" s="34"/>
    </row>
    <row r="118" spans="2:21" ht="18.75" x14ac:dyDescent="0.3">
      <c r="B118" s="40" t="s">
        <v>315</v>
      </c>
      <c r="R118" s="34"/>
      <c r="S118" s="34"/>
      <c r="T118" s="34"/>
      <c r="U118" s="34"/>
    </row>
    <row r="119" spans="2:21" x14ac:dyDescent="0.25">
      <c r="R119" s="34"/>
      <c r="S119" s="34"/>
      <c r="T119" s="34"/>
      <c r="U119" s="34"/>
    </row>
    <row r="120" spans="2:21" x14ac:dyDescent="0.25">
      <c r="R120" s="34"/>
      <c r="S120" s="34"/>
      <c r="T120" s="34"/>
      <c r="U120" s="34"/>
    </row>
    <row r="121" spans="2:21" x14ac:dyDescent="0.25">
      <c r="R121" s="34"/>
      <c r="S121" s="34"/>
      <c r="T121" s="34"/>
      <c r="U121" s="34"/>
    </row>
    <row r="122" spans="2:21" x14ac:dyDescent="0.25">
      <c r="R122" s="34"/>
      <c r="S122" s="34"/>
      <c r="T122" s="34"/>
      <c r="U122" s="34"/>
    </row>
    <row r="123" spans="2:21" x14ac:dyDescent="0.25">
      <c r="R123" s="34"/>
      <c r="S123" s="34"/>
      <c r="T123" s="34"/>
      <c r="U123" s="34"/>
    </row>
    <row r="124" spans="2:21" x14ac:dyDescent="0.25">
      <c r="R124" s="34"/>
      <c r="S124" s="34"/>
      <c r="T124" s="34"/>
      <c r="U124" s="34"/>
    </row>
    <row r="125" spans="2:21" x14ac:dyDescent="0.25">
      <c r="R125" s="34"/>
      <c r="S125" s="34"/>
      <c r="T125" s="34"/>
      <c r="U125" s="34"/>
    </row>
    <row r="126" spans="2:21" x14ac:dyDescent="0.25">
      <c r="R126" s="34"/>
      <c r="S126" s="34"/>
      <c r="T126" s="34"/>
      <c r="U126" s="34"/>
    </row>
    <row r="127" spans="2:21" x14ac:dyDescent="0.25">
      <c r="R127" s="34"/>
      <c r="S127" s="34"/>
      <c r="T127" s="34"/>
      <c r="U127" s="34"/>
    </row>
    <row r="128" spans="2:21" x14ac:dyDescent="0.25">
      <c r="R128" s="34"/>
      <c r="S128" s="34"/>
      <c r="T128" s="34"/>
      <c r="U128" s="34"/>
    </row>
    <row r="129" spans="1:21" ht="23.25" x14ac:dyDescent="0.35">
      <c r="A129" s="175" t="s">
        <v>287</v>
      </c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R129" s="34"/>
      <c r="S129" s="34"/>
      <c r="T129" s="34"/>
      <c r="U129" s="34"/>
    </row>
    <row r="130" spans="1:21" x14ac:dyDescent="0.25">
      <c r="R130" s="34"/>
      <c r="S130" s="34"/>
      <c r="T130" s="34"/>
      <c r="U130" s="34"/>
    </row>
    <row r="131" spans="1:21" ht="18.75" x14ac:dyDescent="0.3">
      <c r="C131" s="41" t="s">
        <v>86</v>
      </c>
      <c r="D131" s="41"/>
      <c r="E131" s="41"/>
      <c r="F131" s="41"/>
      <c r="G131" s="41"/>
      <c r="H131" s="42" t="s">
        <v>78</v>
      </c>
      <c r="I131" s="41"/>
      <c r="J131" s="41"/>
      <c r="K131" s="42" t="s">
        <v>87</v>
      </c>
      <c r="R131" s="34"/>
      <c r="S131" s="34"/>
      <c r="T131" s="34"/>
      <c r="U131" s="34"/>
    </row>
    <row r="132" spans="1:21" ht="18.75" x14ac:dyDescent="0.3">
      <c r="C132" s="36"/>
      <c r="D132" s="36"/>
      <c r="E132" s="36"/>
      <c r="F132" s="36"/>
      <c r="G132" s="36"/>
      <c r="H132" s="36"/>
      <c r="I132" s="36"/>
      <c r="J132" s="36"/>
      <c r="K132" s="36"/>
      <c r="R132" s="34"/>
      <c r="S132" s="34"/>
      <c r="T132" s="34"/>
      <c r="U132" s="34"/>
    </row>
    <row r="133" spans="1:21" ht="18.75" x14ac:dyDescent="0.3">
      <c r="C133" s="176" t="s">
        <v>88</v>
      </c>
      <c r="D133" s="176"/>
      <c r="E133" s="176"/>
      <c r="F133" s="36"/>
      <c r="G133" s="36"/>
      <c r="H133" s="43">
        <v>49336959</v>
      </c>
      <c r="I133" s="36"/>
      <c r="J133" s="36"/>
      <c r="K133" s="44">
        <f>+H133/H141</f>
        <v>0.89150501284738992</v>
      </c>
    </row>
    <row r="134" spans="1:21" ht="18.75" x14ac:dyDescent="0.3">
      <c r="C134" s="45"/>
      <c r="D134" s="45"/>
      <c r="E134" s="45"/>
      <c r="F134" s="36"/>
      <c r="G134" s="36"/>
      <c r="H134" s="43"/>
      <c r="I134" s="36"/>
      <c r="J134" s="36"/>
      <c r="K134" s="44"/>
    </row>
    <row r="135" spans="1:21" ht="18.75" x14ac:dyDescent="0.3">
      <c r="C135" s="176" t="s">
        <v>89</v>
      </c>
      <c r="D135" s="176"/>
      <c r="E135" s="176"/>
      <c r="F135" s="36"/>
      <c r="G135" s="36"/>
      <c r="H135" s="43">
        <v>1064501</v>
      </c>
      <c r="I135" s="36"/>
      <c r="J135" s="36"/>
      <c r="K135" s="44">
        <f>+H135/H141</f>
        <v>1.9235234536467062E-2</v>
      </c>
    </row>
    <row r="136" spans="1:21" ht="18.75" x14ac:dyDescent="0.3">
      <c r="C136" s="45"/>
      <c r="D136" s="45"/>
      <c r="E136" s="45"/>
      <c r="F136" s="36"/>
      <c r="G136" s="36"/>
      <c r="H136" s="43"/>
      <c r="I136" s="36"/>
      <c r="J136" s="36"/>
      <c r="K136" s="44"/>
    </row>
    <row r="137" spans="1:21" ht="18.75" x14ac:dyDescent="0.3">
      <c r="C137" s="176" t="s">
        <v>90</v>
      </c>
      <c r="D137" s="176"/>
      <c r="E137" s="176"/>
      <c r="F137" s="36"/>
      <c r="G137" s="36"/>
      <c r="H137" s="43">
        <v>4546303</v>
      </c>
      <c r="I137" s="36"/>
      <c r="J137" s="36"/>
      <c r="K137" s="44">
        <f>+H137/H141</f>
        <v>8.2150420223977061E-2</v>
      </c>
    </row>
    <row r="138" spans="1:21" ht="18.75" x14ac:dyDescent="0.3">
      <c r="C138" s="45"/>
      <c r="D138" s="45"/>
      <c r="E138" s="45"/>
      <c r="F138" s="36"/>
      <c r="G138" s="36"/>
      <c r="H138" s="43"/>
      <c r="I138" s="36"/>
      <c r="J138" s="36"/>
      <c r="K138" s="44"/>
    </row>
    <row r="139" spans="1:21" ht="18.75" x14ac:dyDescent="0.3">
      <c r="C139" s="176" t="s">
        <v>91</v>
      </c>
      <c r="D139" s="176"/>
      <c r="E139" s="176"/>
      <c r="F139" s="176"/>
      <c r="G139" s="36"/>
      <c r="H139" s="43">
        <v>393439</v>
      </c>
      <c r="I139" s="36"/>
      <c r="J139" s="36"/>
      <c r="K139" s="44">
        <f>+H139/H141</f>
        <v>7.1093323921659667E-3</v>
      </c>
    </row>
    <row r="140" spans="1:21" ht="18.75" x14ac:dyDescent="0.3">
      <c r="C140" s="46"/>
      <c r="D140" s="36"/>
      <c r="E140" s="36"/>
      <c r="F140" s="36"/>
      <c r="G140" s="36"/>
      <c r="H140" s="47"/>
      <c r="I140" s="36"/>
      <c r="J140" s="36"/>
      <c r="K140" s="47"/>
    </row>
    <row r="141" spans="1:21" ht="18.75" x14ac:dyDescent="0.3">
      <c r="C141" s="176" t="s">
        <v>316</v>
      </c>
      <c r="D141" s="176"/>
      <c r="E141" s="176"/>
      <c r="F141" s="36"/>
      <c r="G141" s="36"/>
      <c r="H141" s="43">
        <f>SUM(H132:H140)</f>
        <v>55341202</v>
      </c>
      <c r="I141" s="36"/>
      <c r="J141" s="36"/>
      <c r="K141" s="44">
        <f>SUM(K132:K140)</f>
        <v>0.99999999999999989</v>
      </c>
    </row>
    <row r="142" spans="1:21" ht="18.75" x14ac:dyDescent="0.3">
      <c r="C142" s="48"/>
      <c r="D142" s="36"/>
      <c r="E142" s="36"/>
      <c r="F142" s="36"/>
      <c r="G142" s="36"/>
      <c r="H142" s="49"/>
      <c r="I142" s="36"/>
      <c r="J142" s="36"/>
      <c r="K142" s="36"/>
    </row>
    <row r="148" spans="8:8" x14ac:dyDescent="0.25">
      <c r="H148" t="s">
        <v>321</v>
      </c>
    </row>
    <row r="174" spans="2:2" ht="18.75" x14ac:dyDescent="0.3">
      <c r="B174" s="23" t="s">
        <v>1</v>
      </c>
    </row>
    <row r="175" spans="2:2" ht="18.75" x14ac:dyDescent="0.3">
      <c r="B175" s="40" t="s">
        <v>315</v>
      </c>
    </row>
    <row r="176" spans="2:2" ht="18.75" x14ac:dyDescent="0.3">
      <c r="B176" s="23" t="s">
        <v>76</v>
      </c>
    </row>
    <row r="195" spans="2:15" ht="26.25" x14ac:dyDescent="0.4">
      <c r="B195" s="170" t="s">
        <v>305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</row>
    <row r="234" spans="1:17" ht="15.75" x14ac:dyDescent="0.25">
      <c r="B234" s="50" t="s">
        <v>1</v>
      </c>
    </row>
    <row r="235" spans="1:17" ht="15.75" x14ac:dyDescent="0.25">
      <c r="A235" s="51"/>
      <c r="B235" s="50" t="s">
        <v>315</v>
      </c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</row>
    <row r="236" spans="1:17" ht="15.75" x14ac:dyDescent="0.25">
      <c r="A236" s="51"/>
      <c r="B236" s="50" t="s">
        <v>76</v>
      </c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</row>
    <row r="237" spans="1:17" x14ac:dyDescent="0.25">
      <c r="A237" s="51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</row>
    <row r="238" spans="1:17" ht="15.75" x14ac:dyDescent="0.25">
      <c r="A238" s="52"/>
      <c r="B238" s="50" t="s">
        <v>306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</row>
    <row r="239" spans="1:17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</row>
    <row r="240" spans="1:17" x14ac:dyDescent="0.25">
      <c r="A240" s="53" t="s">
        <v>92</v>
      </c>
      <c r="B240" s="53"/>
      <c r="C240" s="54"/>
      <c r="D240" s="172" t="s">
        <v>93</v>
      </c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54"/>
      <c r="Q240" s="55"/>
    </row>
    <row r="241" spans="1:17" x14ac:dyDescent="0.25">
      <c r="A241" s="53" t="s">
        <v>94</v>
      </c>
      <c r="B241" s="53"/>
      <c r="C241" s="54" t="s">
        <v>95</v>
      </c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5"/>
    </row>
    <row r="242" spans="1:17" x14ac:dyDescent="0.25">
      <c r="A242" s="54" t="s">
        <v>96</v>
      </c>
      <c r="B242" s="54" t="s">
        <v>97</v>
      </c>
      <c r="C242" s="54" t="s">
        <v>98</v>
      </c>
      <c r="D242" s="54" t="s">
        <v>99</v>
      </c>
      <c r="E242" s="54" t="s">
        <v>100</v>
      </c>
      <c r="F242" s="54" t="s">
        <v>101</v>
      </c>
      <c r="G242" s="54" t="s">
        <v>102</v>
      </c>
      <c r="H242" s="54" t="s">
        <v>103</v>
      </c>
      <c r="I242" s="54" t="s">
        <v>104</v>
      </c>
      <c r="J242" s="54" t="s">
        <v>105</v>
      </c>
      <c r="K242" s="54" t="s">
        <v>106</v>
      </c>
      <c r="L242" s="54" t="s">
        <v>107</v>
      </c>
      <c r="M242" s="54" t="s">
        <v>108</v>
      </c>
      <c r="N242" s="54" t="s">
        <v>109</v>
      </c>
      <c r="O242" s="54" t="s">
        <v>110</v>
      </c>
      <c r="P242" s="54" t="s">
        <v>62</v>
      </c>
      <c r="Q242" s="54" t="s">
        <v>87</v>
      </c>
    </row>
    <row r="243" spans="1:17" x14ac:dyDescent="0.2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</row>
    <row r="244" spans="1:17" x14ac:dyDescent="0.25">
      <c r="A244" s="57">
        <v>1000</v>
      </c>
      <c r="B244" s="58" t="s">
        <v>111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6"/>
    </row>
    <row r="245" spans="1:17" ht="26.25" x14ac:dyDescent="0.25">
      <c r="A245" s="60">
        <v>1100</v>
      </c>
      <c r="B245" s="61" t="s">
        <v>112</v>
      </c>
      <c r="C245" s="62"/>
      <c r="P245" s="56"/>
    </row>
    <row r="246" spans="1:17" x14ac:dyDescent="0.25">
      <c r="A246" s="148">
        <v>1131</v>
      </c>
      <c r="B246" s="149" t="s">
        <v>113</v>
      </c>
      <c r="C246" s="65">
        <v>33584853</v>
      </c>
      <c r="D246" s="59">
        <f>+C246/12</f>
        <v>2798737.75</v>
      </c>
      <c r="E246" s="59">
        <f t="shared" ref="E246:N246" si="0">+D246</f>
        <v>2798737.75</v>
      </c>
      <c r="F246" s="59">
        <f t="shared" si="0"/>
        <v>2798737.75</v>
      </c>
      <c r="G246" s="59">
        <f t="shared" si="0"/>
        <v>2798737.75</v>
      </c>
      <c r="H246" s="59">
        <f t="shared" si="0"/>
        <v>2798737.75</v>
      </c>
      <c r="I246" s="59">
        <f t="shared" si="0"/>
        <v>2798737.75</v>
      </c>
      <c r="J246" s="59">
        <f t="shared" si="0"/>
        <v>2798737.75</v>
      </c>
      <c r="K246" s="59">
        <f t="shared" si="0"/>
        <v>2798737.75</v>
      </c>
      <c r="L246" s="59">
        <f t="shared" si="0"/>
        <v>2798737.75</v>
      </c>
      <c r="M246" s="59">
        <f t="shared" si="0"/>
        <v>2798737.75</v>
      </c>
      <c r="N246" s="59">
        <f t="shared" si="0"/>
        <v>2798737.75</v>
      </c>
      <c r="O246" s="59">
        <f>+N246</f>
        <v>2798737.75</v>
      </c>
      <c r="P246" s="66">
        <f>SUM(D246:O246)</f>
        <v>33584853</v>
      </c>
      <c r="Q246" s="67">
        <f>+P246/P268</f>
        <v>0.68072401868141086</v>
      </c>
    </row>
    <row r="247" spans="1:17" x14ac:dyDescent="0.25">
      <c r="A247" s="63"/>
      <c r="B247" s="64"/>
      <c r="C247" s="65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66"/>
      <c r="Q247" s="67"/>
    </row>
    <row r="248" spans="1:17" ht="26.25" x14ac:dyDescent="0.25">
      <c r="A248" s="68">
        <v>1300</v>
      </c>
      <c r="B248" s="64" t="s">
        <v>114</v>
      </c>
      <c r="C248" s="65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6"/>
      <c r="Q248" s="67"/>
    </row>
    <row r="249" spans="1:17" x14ac:dyDescent="0.25">
      <c r="A249" s="68"/>
      <c r="B249" s="64"/>
      <c r="C249" s="65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6"/>
      <c r="Q249" s="67"/>
    </row>
    <row r="250" spans="1:17" x14ac:dyDescent="0.25">
      <c r="A250" s="151" t="s">
        <v>115</v>
      </c>
      <c r="B250" s="149" t="s">
        <v>116</v>
      </c>
      <c r="C250" s="65">
        <v>699686</v>
      </c>
      <c r="D250" s="69">
        <f>+C250/12</f>
        <v>58307.166666666664</v>
      </c>
      <c r="E250" s="69">
        <f t="shared" ref="E250:N250" si="1">+D250</f>
        <v>58307.166666666664</v>
      </c>
      <c r="F250" s="69">
        <f t="shared" si="1"/>
        <v>58307.166666666664</v>
      </c>
      <c r="G250" s="69">
        <f t="shared" si="1"/>
        <v>58307.166666666664</v>
      </c>
      <c r="H250" s="69">
        <f t="shared" si="1"/>
        <v>58307.166666666664</v>
      </c>
      <c r="I250" s="69">
        <f t="shared" si="1"/>
        <v>58307.166666666664</v>
      </c>
      <c r="J250" s="69">
        <f t="shared" si="1"/>
        <v>58307.166666666664</v>
      </c>
      <c r="K250" s="69">
        <f t="shared" si="1"/>
        <v>58307.166666666664</v>
      </c>
      <c r="L250" s="69">
        <f t="shared" si="1"/>
        <v>58307.166666666664</v>
      </c>
      <c r="M250" s="69">
        <f t="shared" si="1"/>
        <v>58307.166666666664</v>
      </c>
      <c r="N250" s="69">
        <f t="shared" si="1"/>
        <v>58307.166666666664</v>
      </c>
      <c r="O250" s="69">
        <v>58307.17</v>
      </c>
      <c r="P250" s="66">
        <f>SUM(D250:O250)</f>
        <v>699686.0033333333</v>
      </c>
      <c r="Q250" s="67">
        <f>+P250/P268</f>
        <v>1.4181782126728429E-2</v>
      </c>
    </row>
    <row r="251" spans="1:17" x14ac:dyDescent="0.25">
      <c r="A251" s="63"/>
      <c r="B251" s="64"/>
      <c r="C251" s="65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6"/>
      <c r="Q251" s="67"/>
    </row>
    <row r="252" spans="1:17" x14ac:dyDescent="0.25">
      <c r="A252" s="148" t="s">
        <v>117</v>
      </c>
      <c r="B252" s="149" t="s">
        <v>16</v>
      </c>
      <c r="C252" s="65">
        <v>5807381</v>
      </c>
      <c r="D252" s="69">
        <f>+C252/12</f>
        <v>483948.41666666669</v>
      </c>
      <c r="E252" s="69">
        <f t="shared" ref="E252:N252" si="2">+D252</f>
        <v>483948.41666666669</v>
      </c>
      <c r="F252" s="69">
        <f t="shared" si="2"/>
        <v>483948.41666666669</v>
      </c>
      <c r="G252" s="69">
        <f t="shared" si="2"/>
        <v>483948.41666666669</v>
      </c>
      <c r="H252" s="69">
        <f t="shared" si="2"/>
        <v>483948.41666666669</v>
      </c>
      <c r="I252" s="69">
        <f t="shared" si="2"/>
        <v>483948.41666666669</v>
      </c>
      <c r="J252" s="69">
        <f t="shared" si="2"/>
        <v>483948.41666666669</v>
      </c>
      <c r="K252" s="69">
        <f t="shared" si="2"/>
        <v>483948.41666666669</v>
      </c>
      <c r="L252" s="69">
        <f t="shared" si="2"/>
        <v>483948.41666666669</v>
      </c>
      <c r="M252" s="69">
        <f t="shared" si="2"/>
        <v>483948.41666666669</v>
      </c>
      <c r="N252" s="69">
        <f t="shared" si="2"/>
        <v>483948.41666666669</v>
      </c>
      <c r="O252" s="69">
        <v>483948.42</v>
      </c>
      <c r="P252" s="66">
        <f>SUM(D252:O252)</f>
        <v>5807381.0033333339</v>
      </c>
      <c r="Q252" s="67">
        <f>+P252/P268</f>
        <v>0.11770853171824663</v>
      </c>
    </row>
    <row r="253" spans="1:17" x14ac:dyDescent="0.25">
      <c r="A253" s="63"/>
      <c r="B253" s="64"/>
      <c r="C253" s="65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6"/>
      <c r="Q253" s="67"/>
    </row>
    <row r="254" spans="1:17" x14ac:dyDescent="0.25">
      <c r="A254" s="68">
        <v>1400</v>
      </c>
      <c r="B254" s="64" t="s">
        <v>118</v>
      </c>
      <c r="C254" s="65"/>
      <c r="O254" s="69"/>
      <c r="P254" s="66"/>
      <c r="Q254" s="67"/>
    </row>
    <row r="255" spans="1:17" x14ac:dyDescent="0.25">
      <c r="A255" s="68"/>
      <c r="B255" s="64"/>
      <c r="C255" s="65"/>
      <c r="O255" s="34"/>
      <c r="P255" s="66"/>
      <c r="Q255" s="67"/>
    </row>
    <row r="256" spans="1:17" ht="26.25" x14ac:dyDescent="0.25">
      <c r="A256" s="148" t="s">
        <v>119</v>
      </c>
      <c r="B256" s="149" t="s">
        <v>120</v>
      </c>
      <c r="C256" s="65">
        <v>1388448</v>
      </c>
      <c r="D256" s="69">
        <f>+C256/12</f>
        <v>115704</v>
      </c>
      <c r="E256" s="69">
        <f t="shared" ref="E256:N256" si="3">+D256</f>
        <v>115704</v>
      </c>
      <c r="F256" s="69">
        <f t="shared" si="3"/>
        <v>115704</v>
      </c>
      <c r="G256" s="69">
        <f t="shared" si="3"/>
        <v>115704</v>
      </c>
      <c r="H256" s="69">
        <f t="shared" si="3"/>
        <v>115704</v>
      </c>
      <c r="I256" s="69">
        <f t="shared" si="3"/>
        <v>115704</v>
      </c>
      <c r="J256" s="69">
        <f t="shared" si="3"/>
        <v>115704</v>
      </c>
      <c r="K256" s="69">
        <f t="shared" si="3"/>
        <v>115704</v>
      </c>
      <c r="L256" s="69">
        <f t="shared" si="3"/>
        <v>115704</v>
      </c>
      <c r="M256" s="69">
        <f t="shared" si="3"/>
        <v>115704</v>
      </c>
      <c r="N256" s="69">
        <f t="shared" si="3"/>
        <v>115704</v>
      </c>
      <c r="O256" s="69">
        <f>+N256</f>
        <v>115704</v>
      </c>
      <c r="P256" s="66">
        <f>SUM(D256:O256)</f>
        <v>1388448</v>
      </c>
      <c r="Q256" s="67">
        <f>+P256/P268</f>
        <v>2.8142147958490914E-2</v>
      </c>
    </row>
    <row r="257" spans="1:17" x14ac:dyDescent="0.25">
      <c r="A257" s="63"/>
      <c r="B257" s="64"/>
      <c r="C257" s="65"/>
      <c r="P257" s="66"/>
      <c r="Q257" s="67"/>
    </row>
    <row r="258" spans="1:17" x14ac:dyDescent="0.25">
      <c r="A258" s="148" t="s">
        <v>121</v>
      </c>
      <c r="B258" s="149" t="s">
        <v>122</v>
      </c>
      <c r="C258" s="65">
        <v>1007545</v>
      </c>
      <c r="D258" s="69">
        <f>+C258/12</f>
        <v>83962.083333333328</v>
      </c>
      <c r="E258" s="69">
        <f t="shared" ref="E258:N258" si="4">+D258</f>
        <v>83962.083333333328</v>
      </c>
      <c r="F258" s="69">
        <f t="shared" si="4"/>
        <v>83962.083333333328</v>
      </c>
      <c r="G258" s="69">
        <f t="shared" si="4"/>
        <v>83962.083333333328</v>
      </c>
      <c r="H258" s="69">
        <f t="shared" si="4"/>
        <v>83962.083333333328</v>
      </c>
      <c r="I258" s="69">
        <f t="shared" si="4"/>
        <v>83962.083333333328</v>
      </c>
      <c r="J258" s="69">
        <f t="shared" si="4"/>
        <v>83962.083333333328</v>
      </c>
      <c r="K258" s="69">
        <f t="shared" si="4"/>
        <v>83962.083333333328</v>
      </c>
      <c r="L258" s="69">
        <f t="shared" si="4"/>
        <v>83962.083333333328</v>
      </c>
      <c r="M258" s="69">
        <f t="shared" si="4"/>
        <v>83962.083333333328</v>
      </c>
      <c r="N258" s="69">
        <f t="shared" si="4"/>
        <v>83962.083333333328</v>
      </c>
      <c r="O258" s="69">
        <v>83962.08</v>
      </c>
      <c r="P258" s="66">
        <f>SUM(D258:O258)</f>
        <v>1007544.9966666667</v>
      </c>
      <c r="Q258" s="67">
        <f>+P258/P268</f>
        <v>2.042170853429914E-2</v>
      </c>
    </row>
    <row r="259" spans="1:17" x14ac:dyDescent="0.25">
      <c r="A259" s="63"/>
      <c r="B259" s="64"/>
      <c r="C259" s="65"/>
      <c r="O259" s="69"/>
      <c r="P259" s="66"/>
      <c r="Q259" s="67"/>
    </row>
    <row r="260" spans="1:17" x14ac:dyDescent="0.25">
      <c r="A260" s="148" t="s">
        <v>123</v>
      </c>
      <c r="B260" s="149" t="s">
        <v>124</v>
      </c>
      <c r="C260" s="65">
        <v>5877349</v>
      </c>
      <c r="D260" s="69">
        <f>+C260/12</f>
        <v>489779.08333333331</v>
      </c>
      <c r="E260" s="69">
        <f t="shared" ref="E260:N260" si="5">+D260</f>
        <v>489779.08333333331</v>
      </c>
      <c r="F260" s="69">
        <f t="shared" si="5"/>
        <v>489779.08333333331</v>
      </c>
      <c r="G260" s="69">
        <f t="shared" si="5"/>
        <v>489779.08333333331</v>
      </c>
      <c r="H260" s="69">
        <f t="shared" si="5"/>
        <v>489779.08333333331</v>
      </c>
      <c r="I260" s="69">
        <f t="shared" si="5"/>
        <v>489779.08333333331</v>
      </c>
      <c r="J260" s="69">
        <f t="shared" si="5"/>
        <v>489779.08333333331</v>
      </c>
      <c r="K260" s="69">
        <f t="shared" si="5"/>
        <v>489779.08333333331</v>
      </c>
      <c r="L260" s="69">
        <f t="shared" si="5"/>
        <v>489779.08333333331</v>
      </c>
      <c r="M260" s="69">
        <f t="shared" si="5"/>
        <v>489779.08333333331</v>
      </c>
      <c r="N260" s="69">
        <f t="shared" si="5"/>
        <v>489779.08333333331</v>
      </c>
      <c r="O260" s="69">
        <v>489779.08</v>
      </c>
      <c r="P260" s="66">
        <f>SUM(D260:O260)</f>
        <v>5877348.9966666661</v>
      </c>
      <c r="Q260" s="67">
        <f>+P260/P268</f>
        <v>0.1191266976277696</v>
      </c>
    </row>
    <row r="261" spans="1:17" x14ac:dyDescent="0.25">
      <c r="A261" s="63"/>
      <c r="B261" s="64"/>
      <c r="C261" s="65"/>
      <c r="O261" s="69"/>
      <c r="P261" s="66"/>
      <c r="Q261" s="67"/>
    </row>
    <row r="262" spans="1:17" ht="26.25" x14ac:dyDescent="0.25">
      <c r="A262" s="148" t="s">
        <v>125</v>
      </c>
      <c r="B262" s="149" t="s">
        <v>126</v>
      </c>
      <c r="C262" s="65">
        <v>671697</v>
      </c>
      <c r="D262" s="69">
        <f>+C262/12</f>
        <v>55974.75</v>
      </c>
      <c r="E262" s="69">
        <f t="shared" ref="E262:N262" si="6">+D262</f>
        <v>55974.75</v>
      </c>
      <c r="F262" s="69">
        <f t="shared" si="6"/>
        <v>55974.75</v>
      </c>
      <c r="G262" s="69">
        <f t="shared" si="6"/>
        <v>55974.75</v>
      </c>
      <c r="H262" s="69">
        <f t="shared" si="6"/>
        <v>55974.75</v>
      </c>
      <c r="I262" s="69">
        <f t="shared" si="6"/>
        <v>55974.75</v>
      </c>
      <c r="J262" s="69">
        <f t="shared" si="6"/>
        <v>55974.75</v>
      </c>
      <c r="K262" s="69">
        <f t="shared" si="6"/>
        <v>55974.75</v>
      </c>
      <c r="L262" s="69">
        <f t="shared" si="6"/>
        <v>55974.75</v>
      </c>
      <c r="M262" s="69">
        <f t="shared" si="6"/>
        <v>55974.75</v>
      </c>
      <c r="N262" s="69">
        <f t="shared" si="6"/>
        <v>55974.75</v>
      </c>
      <c r="O262" s="69">
        <v>55974.75</v>
      </c>
      <c r="P262" s="66">
        <f>SUM(D262:O262)</f>
        <v>671697</v>
      </c>
      <c r="Q262" s="67">
        <f>+P262/P268</f>
        <v>1.3614479157501377E-2</v>
      </c>
    </row>
    <row r="263" spans="1:17" x14ac:dyDescent="0.25">
      <c r="A263" s="63"/>
      <c r="B263" s="64"/>
      <c r="C263" s="65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6"/>
      <c r="Q263" s="67"/>
    </row>
    <row r="264" spans="1:17" ht="26.25" x14ac:dyDescent="0.25">
      <c r="A264" s="68">
        <v>1500</v>
      </c>
      <c r="B264" s="64" t="s">
        <v>127</v>
      </c>
      <c r="C264" s="66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6"/>
      <c r="Q264" s="67"/>
    </row>
    <row r="265" spans="1:17" x14ac:dyDescent="0.25">
      <c r="A265" s="68"/>
      <c r="B265" s="64"/>
      <c r="C265" s="66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6"/>
      <c r="Q265" s="67"/>
    </row>
    <row r="266" spans="1:17" ht="26.25" x14ac:dyDescent="0.25">
      <c r="A266" s="148" t="s">
        <v>128</v>
      </c>
      <c r="B266" s="149" t="s">
        <v>129</v>
      </c>
      <c r="C266" s="66">
        <v>300000</v>
      </c>
      <c r="D266" s="69">
        <f>+C266/12</f>
        <v>25000</v>
      </c>
      <c r="E266" s="69">
        <f t="shared" ref="E266:O266" si="7">+D266</f>
        <v>25000</v>
      </c>
      <c r="F266" s="69">
        <f t="shared" si="7"/>
        <v>25000</v>
      </c>
      <c r="G266" s="69">
        <f t="shared" si="7"/>
        <v>25000</v>
      </c>
      <c r="H266" s="69">
        <f t="shared" si="7"/>
        <v>25000</v>
      </c>
      <c r="I266" s="69">
        <f t="shared" si="7"/>
        <v>25000</v>
      </c>
      <c r="J266" s="69">
        <f t="shared" si="7"/>
        <v>25000</v>
      </c>
      <c r="K266" s="69">
        <f t="shared" si="7"/>
        <v>25000</v>
      </c>
      <c r="L266" s="69">
        <f t="shared" si="7"/>
        <v>25000</v>
      </c>
      <c r="M266" s="69">
        <f t="shared" si="7"/>
        <v>25000</v>
      </c>
      <c r="N266" s="69">
        <f t="shared" si="7"/>
        <v>25000</v>
      </c>
      <c r="O266" s="69">
        <f t="shared" si="7"/>
        <v>25000</v>
      </c>
      <c r="P266" s="66">
        <f>SUM(D266:O266)</f>
        <v>300000</v>
      </c>
      <c r="Q266" s="67">
        <f>+P266/P268</f>
        <v>6.0806341955530743E-3</v>
      </c>
    </row>
    <row r="267" spans="1:17" x14ac:dyDescent="0.25">
      <c r="A267" s="63"/>
      <c r="B267" s="64"/>
      <c r="C267" s="66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6"/>
      <c r="Q267" s="67"/>
    </row>
    <row r="268" spans="1:17" x14ac:dyDescent="0.25">
      <c r="A268" s="70"/>
      <c r="B268" s="71" t="s">
        <v>130</v>
      </c>
      <c r="C268" s="72">
        <f>SUM(C245:C266)</f>
        <v>49336959</v>
      </c>
      <c r="D268" s="72">
        <f t="shared" ref="D268:Q268" si="8">SUM(D246:D266)</f>
        <v>4111413.25</v>
      </c>
      <c r="E268" s="72">
        <f t="shared" si="8"/>
        <v>4111413.25</v>
      </c>
      <c r="F268" s="72">
        <f t="shared" si="8"/>
        <v>4111413.25</v>
      </c>
      <c r="G268" s="72">
        <f t="shared" si="8"/>
        <v>4111413.25</v>
      </c>
      <c r="H268" s="72">
        <f t="shared" si="8"/>
        <v>4111413.25</v>
      </c>
      <c r="I268" s="72">
        <f t="shared" si="8"/>
        <v>4111413.25</v>
      </c>
      <c r="J268" s="72">
        <f t="shared" si="8"/>
        <v>4111413.25</v>
      </c>
      <c r="K268" s="72">
        <f t="shared" si="8"/>
        <v>4111413.25</v>
      </c>
      <c r="L268" s="72">
        <f t="shared" si="8"/>
        <v>4111413.25</v>
      </c>
      <c r="M268" s="72">
        <f t="shared" si="8"/>
        <v>4111413.25</v>
      </c>
      <c r="N268" s="72">
        <f t="shared" si="8"/>
        <v>4111413.25</v>
      </c>
      <c r="O268" s="72">
        <f>SUM(O244:O267)</f>
        <v>4111413.25</v>
      </c>
      <c r="P268" s="72">
        <f>SUM(P244:P267)</f>
        <v>49336959</v>
      </c>
      <c r="Q268" s="73">
        <f t="shared" si="8"/>
        <v>1</v>
      </c>
    </row>
    <row r="269" spans="1:17" x14ac:dyDescent="0.25">
      <c r="Q269" s="74"/>
    </row>
    <row r="270" spans="1:17" x14ac:dyDescent="0.25">
      <c r="C270" s="69"/>
      <c r="E270" s="34"/>
    </row>
    <row r="271" spans="1:17" x14ac:dyDescent="0.25">
      <c r="C271" s="69"/>
      <c r="E271" s="34"/>
    </row>
    <row r="272" spans="1:17" x14ac:dyDescent="0.25">
      <c r="C272" s="69"/>
      <c r="E272" s="34"/>
    </row>
    <row r="273" spans="3:5" x14ac:dyDescent="0.25">
      <c r="C273" s="69"/>
      <c r="E273" s="34"/>
    </row>
    <row r="274" spans="3:5" x14ac:dyDescent="0.25">
      <c r="C274" s="69"/>
      <c r="E274" s="34"/>
    </row>
    <row r="275" spans="3:5" x14ac:dyDescent="0.25">
      <c r="C275" s="69"/>
      <c r="E275" s="34"/>
    </row>
    <row r="276" spans="3:5" x14ac:dyDescent="0.25">
      <c r="C276" s="69"/>
      <c r="E276" s="34"/>
    </row>
    <row r="277" spans="3:5" x14ac:dyDescent="0.25">
      <c r="C277" s="69"/>
      <c r="E277" s="34"/>
    </row>
    <row r="278" spans="3:5" x14ac:dyDescent="0.25">
      <c r="C278" s="69"/>
      <c r="E278" s="34"/>
    </row>
    <row r="279" spans="3:5" x14ac:dyDescent="0.25">
      <c r="C279" s="69"/>
      <c r="E279" s="34"/>
    </row>
    <row r="280" spans="3:5" x14ac:dyDescent="0.25">
      <c r="C280" s="69"/>
      <c r="E280" s="34"/>
    </row>
    <row r="281" spans="3:5" x14ac:dyDescent="0.25">
      <c r="C281" s="69"/>
      <c r="E281" s="34"/>
    </row>
    <row r="282" spans="3:5" x14ac:dyDescent="0.25">
      <c r="C282" s="69"/>
      <c r="E282" s="34"/>
    </row>
    <row r="283" spans="3:5" x14ac:dyDescent="0.25">
      <c r="C283" s="69"/>
      <c r="E283" s="34"/>
    </row>
    <row r="284" spans="3:5" x14ac:dyDescent="0.25">
      <c r="C284" s="69"/>
      <c r="E284" s="34"/>
    </row>
    <row r="285" spans="3:5" x14ac:dyDescent="0.25">
      <c r="C285" s="69"/>
      <c r="E285" s="34"/>
    </row>
    <row r="286" spans="3:5" x14ac:dyDescent="0.25">
      <c r="C286" s="69"/>
      <c r="E286" s="34"/>
    </row>
    <row r="287" spans="3:5" x14ac:dyDescent="0.25">
      <c r="C287" s="69"/>
      <c r="E287" s="34"/>
    </row>
    <row r="288" spans="3:5" x14ac:dyDescent="0.25">
      <c r="C288" s="69"/>
      <c r="E288" s="34"/>
    </row>
    <row r="289" spans="2:5" ht="15.75" x14ac:dyDescent="0.25">
      <c r="B289" s="50" t="s">
        <v>1</v>
      </c>
      <c r="C289" s="69"/>
      <c r="E289" s="34"/>
    </row>
    <row r="290" spans="2:5" ht="15.75" x14ac:dyDescent="0.25">
      <c r="B290" s="50" t="s">
        <v>315</v>
      </c>
      <c r="C290" s="69"/>
      <c r="E290" s="34"/>
    </row>
    <row r="291" spans="2:5" ht="15.75" x14ac:dyDescent="0.25">
      <c r="B291" s="50" t="s">
        <v>76</v>
      </c>
      <c r="C291" s="69"/>
      <c r="E291" s="34"/>
    </row>
    <row r="292" spans="2:5" x14ac:dyDescent="0.25">
      <c r="C292" s="69"/>
      <c r="E292" s="34"/>
    </row>
    <row r="293" spans="2:5" x14ac:dyDescent="0.25">
      <c r="C293" s="69"/>
      <c r="E293" s="34"/>
    </row>
    <row r="294" spans="2:5" x14ac:dyDescent="0.25">
      <c r="C294" s="69"/>
      <c r="E294" s="34"/>
    </row>
    <row r="295" spans="2:5" x14ac:dyDescent="0.25">
      <c r="C295" s="69"/>
      <c r="E295" s="34"/>
    </row>
    <row r="296" spans="2:5" x14ac:dyDescent="0.25">
      <c r="C296" s="69"/>
      <c r="E296" s="34"/>
    </row>
    <row r="297" spans="2:5" x14ac:dyDescent="0.25">
      <c r="C297" s="69"/>
      <c r="E297" s="34"/>
    </row>
    <row r="298" spans="2:5" x14ac:dyDescent="0.25">
      <c r="C298" s="69"/>
      <c r="E298" s="34"/>
    </row>
    <row r="299" spans="2:5" x14ac:dyDescent="0.25">
      <c r="C299" s="69"/>
      <c r="E299" s="34"/>
    </row>
    <row r="300" spans="2:5" x14ac:dyDescent="0.25">
      <c r="C300" s="69"/>
      <c r="E300" s="34"/>
    </row>
    <row r="301" spans="2:5" ht="15.75" x14ac:dyDescent="0.25">
      <c r="B301" s="50"/>
      <c r="C301" s="69"/>
      <c r="E301" s="34"/>
    </row>
    <row r="302" spans="2:5" x14ac:dyDescent="0.25">
      <c r="C302" s="69"/>
      <c r="E302" s="34"/>
    </row>
    <row r="303" spans="2:5" x14ac:dyDescent="0.25">
      <c r="C303" s="69"/>
      <c r="E303" s="34"/>
    </row>
    <row r="304" spans="2:5" x14ac:dyDescent="0.25">
      <c r="C304" s="69"/>
      <c r="E304" s="34"/>
    </row>
    <row r="305" spans="2:15" x14ac:dyDescent="0.25">
      <c r="C305" s="69"/>
      <c r="E305" s="34"/>
    </row>
    <row r="306" spans="2:15" x14ac:dyDescent="0.25">
      <c r="C306" s="69"/>
      <c r="E306" s="34"/>
    </row>
    <row r="307" spans="2:15" x14ac:dyDescent="0.25">
      <c r="C307" s="69"/>
      <c r="E307" s="34"/>
    </row>
    <row r="308" spans="2:15" x14ac:dyDescent="0.25">
      <c r="C308" s="69"/>
      <c r="E308" s="34"/>
    </row>
    <row r="309" spans="2:15" x14ac:dyDescent="0.25">
      <c r="C309" s="69"/>
      <c r="E309" s="34"/>
    </row>
    <row r="310" spans="2:15" x14ac:dyDescent="0.25">
      <c r="C310" s="69"/>
      <c r="E310" s="34"/>
    </row>
    <row r="311" spans="2:15" x14ac:dyDescent="0.25">
      <c r="C311" s="69"/>
      <c r="E311" s="34"/>
    </row>
    <row r="312" spans="2:15" x14ac:dyDescent="0.25">
      <c r="C312" s="69"/>
      <c r="E312" s="34"/>
    </row>
    <row r="313" spans="2:15" x14ac:dyDescent="0.25">
      <c r="C313" s="69"/>
      <c r="E313" s="34"/>
    </row>
    <row r="314" spans="2:15" x14ac:dyDescent="0.25">
      <c r="C314" s="69"/>
      <c r="E314" s="34"/>
    </row>
    <row r="315" spans="2:15" ht="26.25" x14ac:dyDescent="0.4">
      <c r="B315" s="170" t="s">
        <v>307</v>
      </c>
      <c r="C315" s="170"/>
      <c r="D315" s="170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</row>
    <row r="316" spans="2:15" x14ac:dyDescent="0.25">
      <c r="C316" s="69"/>
      <c r="E316" s="34"/>
    </row>
    <row r="317" spans="2:15" x14ac:dyDescent="0.25">
      <c r="C317" s="69"/>
      <c r="E317" s="34"/>
    </row>
    <row r="318" spans="2:15" x14ac:dyDescent="0.25">
      <c r="C318" s="69"/>
      <c r="E318" s="34"/>
    </row>
    <row r="319" spans="2:15" x14ac:dyDescent="0.25">
      <c r="C319" s="69"/>
      <c r="E319" s="34"/>
    </row>
    <row r="320" spans="2:15" x14ac:dyDescent="0.25">
      <c r="C320" s="69"/>
      <c r="E320" s="34"/>
    </row>
    <row r="321" spans="3:5" x14ac:dyDescent="0.25">
      <c r="C321" s="69"/>
      <c r="E321" s="34"/>
    </row>
    <row r="322" spans="3:5" x14ac:dyDescent="0.25">
      <c r="C322" s="69"/>
      <c r="E322" s="34"/>
    </row>
    <row r="323" spans="3:5" x14ac:dyDescent="0.25">
      <c r="C323" s="69"/>
      <c r="E323" s="34"/>
    </row>
    <row r="324" spans="3:5" x14ac:dyDescent="0.25">
      <c r="C324" s="69"/>
      <c r="E324" s="34"/>
    </row>
    <row r="325" spans="3:5" x14ac:dyDescent="0.25">
      <c r="C325" s="69"/>
      <c r="E325" s="34"/>
    </row>
    <row r="326" spans="3:5" x14ac:dyDescent="0.25">
      <c r="C326" s="69"/>
      <c r="E326" s="34"/>
    </row>
    <row r="327" spans="3:5" x14ac:dyDescent="0.25">
      <c r="C327" s="69"/>
      <c r="E327" s="34"/>
    </row>
    <row r="328" spans="3:5" x14ac:dyDescent="0.25">
      <c r="C328" s="69"/>
      <c r="E328" s="34"/>
    </row>
    <row r="329" spans="3:5" x14ac:dyDescent="0.25">
      <c r="C329" s="69"/>
      <c r="E329" s="34"/>
    </row>
    <row r="330" spans="3:5" x14ac:dyDescent="0.25">
      <c r="C330" s="69"/>
      <c r="E330" s="34"/>
    </row>
    <row r="331" spans="3:5" x14ac:dyDescent="0.25">
      <c r="C331" s="69"/>
      <c r="E331" s="34"/>
    </row>
    <row r="332" spans="3:5" x14ac:dyDescent="0.25">
      <c r="C332" s="69"/>
      <c r="E332" s="34"/>
    </row>
    <row r="333" spans="3:5" x14ac:dyDescent="0.25">
      <c r="C333" s="69"/>
      <c r="E333" s="34"/>
    </row>
    <row r="334" spans="3:5" x14ac:dyDescent="0.25">
      <c r="C334" s="69"/>
      <c r="E334" s="34"/>
    </row>
    <row r="335" spans="3:5" x14ac:dyDescent="0.25">
      <c r="C335" s="69"/>
      <c r="E335" s="34"/>
    </row>
    <row r="336" spans="3:5" x14ac:dyDescent="0.25">
      <c r="C336" s="69"/>
      <c r="E336" s="34"/>
    </row>
    <row r="337" spans="1:17" x14ac:dyDescent="0.25">
      <c r="C337" s="69"/>
      <c r="E337" s="34"/>
    </row>
    <row r="338" spans="1:17" x14ac:dyDescent="0.25">
      <c r="C338" s="69"/>
      <c r="E338" s="34"/>
    </row>
    <row r="339" spans="1:17" x14ac:dyDescent="0.25">
      <c r="C339" s="69"/>
      <c r="E339" s="34"/>
    </row>
    <row r="340" spans="1:17" x14ac:dyDescent="0.25">
      <c r="C340" s="69"/>
      <c r="E340" s="34"/>
    </row>
    <row r="341" spans="1:17" x14ac:dyDescent="0.25">
      <c r="C341" s="69"/>
      <c r="E341" s="34"/>
    </row>
    <row r="342" spans="1:17" x14ac:dyDescent="0.25">
      <c r="C342" s="69"/>
      <c r="E342" s="34"/>
    </row>
    <row r="343" spans="1:17" x14ac:dyDescent="0.25">
      <c r="C343" s="69"/>
      <c r="E343" s="34"/>
    </row>
    <row r="344" spans="1:17" x14ac:dyDescent="0.25">
      <c r="C344" s="69"/>
      <c r="E344" s="34"/>
    </row>
    <row r="345" spans="1:17" x14ac:dyDescent="0.25">
      <c r="C345" s="69"/>
      <c r="E345" s="34"/>
    </row>
    <row r="346" spans="1:17" ht="15.75" x14ac:dyDescent="0.25">
      <c r="B346" s="50" t="s">
        <v>1</v>
      </c>
    </row>
    <row r="347" spans="1:17" ht="15.75" x14ac:dyDescent="0.25">
      <c r="B347" s="50" t="s">
        <v>315</v>
      </c>
    </row>
    <row r="348" spans="1:17" ht="15.75" x14ac:dyDescent="0.25">
      <c r="B348" s="50" t="s">
        <v>76</v>
      </c>
    </row>
    <row r="349" spans="1:17" ht="15.75" x14ac:dyDescent="0.25">
      <c r="B349" s="50"/>
    </row>
    <row r="350" spans="1:17" ht="15.75" x14ac:dyDescent="0.25">
      <c r="B350" s="171" t="s">
        <v>308</v>
      </c>
      <c r="C350" s="171"/>
      <c r="D350" s="171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</row>
    <row r="352" spans="1:17" x14ac:dyDescent="0.25">
      <c r="A352" s="53" t="s">
        <v>92</v>
      </c>
      <c r="B352" s="53"/>
      <c r="C352" s="54"/>
      <c r="D352" s="172" t="s">
        <v>93</v>
      </c>
      <c r="E352" s="172"/>
      <c r="F352" s="172"/>
      <c r="G352" s="172"/>
      <c r="H352" s="172"/>
      <c r="I352" s="172"/>
      <c r="J352" s="172"/>
      <c r="K352" s="172"/>
      <c r="L352" s="172"/>
      <c r="M352" s="172"/>
      <c r="N352" s="172"/>
      <c r="O352" s="172"/>
      <c r="P352" s="54"/>
      <c r="Q352" s="55"/>
    </row>
    <row r="353" spans="1:17" x14ac:dyDescent="0.25">
      <c r="A353" s="53" t="s">
        <v>94</v>
      </c>
      <c r="B353" s="53"/>
      <c r="C353" s="54" t="s">
        <v>95</v>
      </c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5"/>
    </row>
    <row r="354" spans="1:17" x14ac:dyDescent="0.25">
      <c r="A354" s="54" t="s">
        <v>96</v>
      </c>
      <c r="B354" s="54" t="s">
        <v>97</v>
      </c>
      <c r="C354" s="54" t="s">
        <v>98</v>
      </c>
      <c r="D354" s="54" t="s">
        <v>99</v>
      </c>
      <c r="E354" s="54" t="s">
        <v>100</v>
      </c>
      <c r="F354" s="54" t="s">
        <v>101</v>
      </c>
      <c r="G354" s="54" t="s">
        <v>102</v>
      </c>
      <c r="H354" s="54" t="s">
        <v>103</v>
      </c>
      <c r="I354" s="54" t="s">
        <v>104</v>
      </c>
      <c r="J354" s="54" t="s">
        <v>105</v>
      </c>
      <c r="K354" s="54" t="s">
        <v>106</v>
      </c>
      <c r="L354" s="54" t="s">
        <v>107</v>
      </c>
      <c r="M354" s="54" t="s">
        <v>108</v>
      </c>
      <c r="N354" s="54" t="s">
        <v>109</v>
      </c>
      <c r="O354" s="54" t="s">
        <v>110</v>
      </c>
      <c r="P354" s="54" t="s">
        <v>62</v>
      </c>
      <c r="Q354" s="54" t="s">
        <v>87</v>
      </c>
    </row>
    <row r="356" spans="1:17" x14ac:dyDescent="0.25">
      <c r="A356" s="16">
        <v>2000</v>
      </c>
      <c r="B356" s="75" t="s">
        <v>131</v>
      </c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7" ht="45" x14ac:dyDescent="0.25">
      <c r="A357" s="10">
        <v>2100</v>
      </c>
      <c r="B357" s="76" t="s">
        <v>132</v>
      </c>
      <c r="C357" s="5"/>
      <c r="D357" s="1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7" ht="26.25" x14ac:dyDescent="0.25">
      <c r="A358" s="148" t="s">
        <v>133</v>
      </c>
      <c r="B358" s="149" t="s">
        <v>134</v>
      </c>
      <c r="C358" s="66">
        <v>132726</v>
      </c>
      <c r="D358" s="69">
        <f>+C358/12</f>
        <v>11060.5</v>
      </c>
      <c r="E358" s="69">
        <f t="shared" ref="E358:O358" si="9">+D358</f>
        <v>11060.5</v>
      </c>
      <c r="F358" s="69">
        <f t="shared" si="9"/>
        <v>11060.5</v>
      </c>
      <c r="G358" s="69">
        <f t="shared" si="9"/>
        <v>11060.5</v>
      </c>
      <c r="H358" s="69">
        <f t="shared" si="9"/>
        <v>11060.5</v>
      </c>
      <c r="I358" s="69">
        <f t="shared" si="9"/>
        <v>11060.5</v>
      </c>
      <c r="J358" s="69">
        <f t="shared" si="9"/>
        <v>11060.5</v>
      </c>
      <c r="K358" s="69">
        <f t="shared" si="9"/>
        <v>11060.5</v>
      </c>
      <c r="L358" s="69">
        <f t="shared" si="9"/>
        <v>11060.5</v>
      </c>
      <c r="M358" s="69">
        <f t="shared" si="9"/>
        <v>11060.5</v>
      </c>
      <c r="N358" s="69">
        <f t="shared" si="9"/>
        <v>11060.5</v>
      </c>
      <c r="O358" s="69">
        <f t="shared" si="9"/>
        <v>11060.5</v>
      </c>
      <c r="P358" s="66">
        <f t="shared" ref="P358:P373" si="10">SUM(D358:O358)</f>
        <v>132726</v>
      </c>
      <c r="Q358" s="67">
        <f>+P358/P376</f>
        <v>0.12468377202088117</v>
      </c>
    </row>
    <row r="359" spans="1:17" ht="51.75" x14ac:dyDescent="0.25">
      <c r="A359" s="148" t="s">
        <v>135</v>
      </c>
      <c r="B359" s="150" t="s">
        <v>136</v>
      </c>
      <c r="C359" s="66">
        <v>261003</v>
      </c>
      <c r="D359" s="69">
        <f>+C359/12</f>
        <v>21750.25</v>
      </c>
      <c r="E359" s="69">
        <f t="shared" ref="E359:E367" si="11">+C359/12</f>
        <v>21750.25</v>
      </c>
      <c r="F359" s="69">
        <f t="shared" ref="F359:F367" si="12">+C359/12</f>
        <v>21750.25</v>
      </c>
      <c r="G359" s="69">
        <f t="shared" ref="G359:G367" si="13">+C359/12</f>
        <v>21750.25</v>
      </c>
      <c r="H359" s="69">
        <f t="shared" ref="H359:H367" si="14">+C359/12</f>
        <v>21750.25</v>
      </c>
      <c r="I359" s="69">
        <f t="shared" ref="I359:I367" si="15">+C359/12</f>
        <v>21750.25</v>
      </c>
      <c r="J359" s="69">
        <f t="shared" ref="J359:J367" si="16">+C359/12</f>
        <v>21750.25</v>
      </c>
      <c r="K359" s="69">
        <f t="shared" ref="K359:K367" si="17">+C359/12</f>
        <v>21750.25</v>
      </c>
      <c r="L359" s="69">
        <f t="shared" ref="L359:L367" si="18">+C359/12</f>
        <v>21750.25</v>
      </c>
      <c r="M359" s="69">
        <f t="shared" ref="M359:M367" si="19">+C359/12</f>
        <v>21750.25</v>
      </c>
      <c r="N359" s="69">
        <f t="shared" ref="N359:N367" si="20">+C359/12</f>
        <v>21750.25</v>
      </c>
      <c r="O359" s="69">
        <f t="shared" ref="O359:O367" si="21">+C359/12</f>
        <v>21750.25</v>
      </c>
      <c r="P359" s="66">
        <f t="shared" si="10"/>
        <v>261003</v>
      </c>
      <c r="Q359" s="67">
        <f>+P359/P376</f>
        <v>0.24518812100693194</v>
      </c>
    </row>
    <row r="360" spans="1:17" ht="26.25" x14ac:dyDescent="0.25">
      <c r="A360" s="148" t="s">
        <v>137</v>
      </c>
      <c r="B360" s="149" t="s">
        <v>138</v>
      </c>
      <c r="C360" s="66">
        <v>18000</v>
      </c>
      <c r="D360" s="69">
        <f t="shared" ref="D360:D371" si="22">+C360/12</f>
        <v>1500</v>
      </c>
      <c r="E360" s="69">
        <f t="shared" si="11"/>
        <v>1500</v>
      </c>
      <c r="F360" s="69">
        <f t="shared" si="12"/>
        <v>1500</v>
      </c>
      <c r="G360" s="69">
        <f t="shared" si="13"/>
        <v>1500</v>
      </c>
      <c r="H360" s="69">
        <f t="shared" si="14"/>
        <v>1500</v>
      </c>
      <c r="I360" s="69">
        <f t="shared" si="15"/>
        <v>1500</v>
      </c>
      <c r="J360" s="69">
        <f t="shared" si="16"/>
        <v>1500</v>
      </c>
      <c r="K360" s="69">
        <f t="shared" si="17"/>
        <v>1500</v>
      </c>
      <c r="L360" s="69">
        <f t="shared" si="18"/>
        <v>1500</v>
      </c>
      <c r="M360" s="69">
        <f t="shared" si="19"/>
        <v>1500</v>
      </c>
      <c r="N360" s="69">
        <f t="shared" si="20"/>
        <v>1500</v>
      </c>
      <c r="O360" s="69">
        <f t="shared" si="21"/>
        <v>1500</v>
      </c>
      <c r="P360" s="66">
        <f t="shared" si="10"/>
        <v>18000</v>
      </c>
      <c r="Q360" s="67">
        <f>+P360/P376</f>
        <v>1.690933122655592E-2</v>
      </c>
    </row>
    <row r="361" spans="1:17" x14ac:dyDescent="0.25">
      <c r="A361" s="148" t="s">
        <v>139</v>
      </c>
      <c r="B361" s="149" t="s">
        <v>140</v>
      </c>
      <c r="C361" s="66">
        <v>47653</v>
      </c>
      <c r="D361" s="69">
        <f t="shared" si="22"/>
        <v>3971.0833333333335</v>
      </c>
      <c r="E361" s="69">
        <f t="shared" si="11"/>
        <v>3971.0833333333335</v>
      </c>
      <c r="F361" s="69">
        <f t="shared" si="12"/>
        <v>3971.0833333333335</v>
      </c>
      <c r="G361" s="69">
        <f t="shared" si="13"/>
        <v>3971.0833333333335</v>
      </c>
      <c r="H361" s="69">
        <f t="shared" si="14"/>
        <v>3971.0833333333335</v>
      </c>
      <c r="I361" s="69">
        <f t="shared" si="15"/>
        <v>3971.0833333333335</v>
      </c>
      <c r="J361" s="69">
        <f t="shared" si="16"/>
        <v>3971.0833333333335</v>
      </c>
      <c r="K361" s="69">
        <f t="shared" si="17"/>
        <v>3971.0833333333335</v>
      </c>
      <c r="L361" s="69">
        <f t="shared" si="18"/>
        <v>3971.0833333333335</v>
      </c>
      <c r="M361" s="69">
        <f t="shared" si="19"/>
        <v>3971.0833333333335</v>
      </c>
      <c r="N361" s="69">
        <f t="shared" si="20"/>
        <v>3971.0833333333335</v>
      </c>
      <c r="O361" s="69">
        <f t="shared" si="21"/>
        <v>3971.0833333333335</v>
      </c>
      <c r="P361" s="66">
        <f t="shared" si="10"/>
        <v>47653.000000000007</v>
      </c>
      <c r="Q361" s="67">
        <f>+P361/P376</f>
        <v>4.476557560772608E-2</v>
      </c>
    </row>
    <row r="362" spans="1:17" x14ac:dyDescent="0.25">
      <c r="A362" s="68">
        <v>2200</v>
      </c>
      <c r="B362" s="64" t="s">
        <v>141</v>
      </c>
      <c r="C362" s="66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6"/>
      <c r="Q362" s="67"/>
    </row>
    <row r="363" spans="1:17" ht="51.75" x14ac:dyDescent="0.25">
      <c r="A363" s="148" t="s">
        <v>142</v>
      </c>
      <c r="B363" s="149" t="s">
        <v>143</v>
      </c>
      <c r="C363" s="66">
        <v>32000</v>
      </c>
      <c r="D363" s="69">
        <f t="shared" si="22"/>
        <v>2666.6666666666665</v>
      </c>
      <c r="E363" s="69">
        <f t="shared" si="11"/>
        <v>2666.6666666666665</v>
      </c>
      <c r="F363" s="69">
        <f t="shared" si="12"/>
        <v>2666.6666666666665</v>
      </c>
      <c r="G363" s="69">
        <f t="shared" si="13"/>
        <v>2666.6666666666665</v>
      </c>
      <c r="H363" s="69">
        <f t="shared" si="14"/>
        <v>2666.6666666666665</v>
      </c>
      <c r="I363" s="69">
        <f t="shared" si="15"/>
        <v>2666.6666666666665</v>
      </c>
      <c r="J363" s="69">
        <f t="shared" si="16"/>
        <v>2666.6666666666665</v>
      </c>
      <c r="K363" s="69">
        <f t="shared" si="17"/>
        <v>2666.6666666666665</v>
      </c>
      <c r="L363" s="69">
        <f t="shared" si="18"/>
        <v>2666.6666666666665</v>
      </c>
      <c r="M363" s="69">
        <f t="shared" si="19"/>
        <v>2666.6666666666665</v>
      </c>
      <c r="N363" s="69">
        <f t="shared" si="20"/>
        <v>2666.6666666666665</v>
      </c>
      <c r="O363" s="69">
        <f t="shared" si="21"/>
        <v>2666.6666666666665</v>
      </c>
      <c r="P363" s="66">
        <f t="shared" si="10"/>
        <v>32000.000000000004</v>
      </c>
      <c r="Q363" s="67">
        <f>+P363/P376</f>
        <v>3.0061033291654972E-2</v>
      </c>
    </row>
    <row r="364" spans="1:17" ht="26.25" x14ac:dyDescent="0.25">
      <c r="A364" s="68">
        <v>2400</v>
      </c>
      <c r="B364" s="64" t="s">
        <v>144</v>
      </c>
      <c r="C364" s="66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6"/>
      <c r="Q364" s="67"/>
    </row>
    <row r="365" spans="1:17" ht="26.25" x14ac:dyDescent="0.25">
      <c r="A365" s="148" t="s">
        <v>145</v>
      </c>
      <c r="B365" s="149" t="s">
        <v>146</v>
      </c>
      <c r="C365" s="66">
        <v>5872</v>
      </c>
      <c r="D365" s="69">
        <f t="shared" si="22"/>
        <v>489.33333333333331</v>
      </c>
      <c r="E365" s="69">
        <f t="shared" si="11"/>
        <v>489.33333333333331</v>
      </c>
      <c r="F365" s="69">
        <f t="shared" si="12"/>
        <v>489.33333333333331</v>
      </c>
      <c r="G365" s="69">
        <f t="shared" si="13"/>
        <v>489.33333333333331</v>
      </c>
      <c r="H365" s="69">
        <f t="shared" si="14"/>
        <v>489.33333333333331</v>
      </c>
      <c r="I365" s="69">
        <f t="shared" si="15"/>
        <v>489.33333333333331</v>
      </c>
      <c r="J365" s="69">
        <f t="shared" si="16"/>
        <v>489.33333333333331</v>
      </c>
      <c r="K365" s="69">
        <f t="shared" si="17"/>
        <v>489.33333333333331</v>
      </c>
      <c r="L365" s="69">
        <f t="shared" si="18"/>
        <v>489.33333333333331</v>
      </c>
      <c r="M365" s="69">
        <f t="shared" si="19"/>
        <v>489.33333333333331</v>
      </c>
      <c r="N365" s="69">
        <f t="shared" si="20"/>
        <v>489.33333333333331</v>
      </c>
      <c r="O365" s="69">
        <f t="shared" si="21"/>
        <v>489.33333333333331</v>
      </c>
      <c r="P365" s="66">
        <f t="shared" si="10"/>
        <v>5871.9999999999991</v>
      </c>
      <c r="Q365" s="67">
        <f>+P365/P376</f>
        <v>5.5161996090186865E-3</v>
      </c>
    </row>
    <row r="366" spans="1:17" ht="39" x14ac:dyDescent="0.25">
      <c r="A366" s="68">
        <v>2500</v>
      </c>
      <c r="B366" s="64" t="s">
        <v>147</v>
      </c>
      <c r="C366" s="66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6"/>
      <c r="Q366" s="67"/>
    </row>
    <row r="367" spans="1:17" ht="26.25" x14ac:dyDescent="0.25">
      <c r="A367" s="148">
        <v>2531</v>
      </c>
      <c r="B367" s="149" t="s">
        <v>148</v>
      </c>
      <c r="C367" s="66">
        <v>5000</v>
      </c>
      <c r="D367" s="69">
        <f t="shared" si="22"/>
        <v>416.66666666666669</v>
      </c>
      <c r="E367" s="69">
        <f t="shared" si="11"/>
        <v>416.66666666666669</v>
      </c>
      <c r="F367" s="69">
        <f t="shared" si="12"/>
        <v>416.66666666666669</v>
      </c>
      <c r="G367" s="69">
        <f t="shared" si="13"/>
        <v>416.66666666666669</v>
      </c>
      <c r="H367" s="69">
        <f t="shared" si="14"/>
        <v>416.66666666666669</v>
      </c>
      <c r="I367" s="69">
        <f t="shared" si="15"/>
        <v>416.66666666666669</v>
      </c>
      <c r="J367" s="69">
        <f t="shared" si="16"/>
        <v>416.66666666666669</v>
      </c>
      <c r="K367" s="69">
        <f t="shared" si="17"/>
        <v>416.66666666666669</v>
      </c>
      <c r="L367" s="69">
        <f t="shared" si="18"/>
        <v>416.66666666666669</v>
      </c>
      <c r="M367" s="69">
        <f t="shared" si="19"/>
        <v>416.66666666666669</v>
      </c>
      <c r="N367" s="69">
        <f t="shared" si="20"/>
        <v>416.66666666666669</v>
      </c>
      <c r="O367" s="69">
        <f t="shared" si="21"/>
        <v>416.66666666666669</v>
      </c>
      <c r="P367" s="66">
        <f t="shared" si="10"/>
        <v>5000</v>
      </c>
      <c r="Q367" s="67">
        <f>+P367/P376</f>
        <v>4.6970364518210891E-3</v>
      </c>
    </row>
    <row r="368" spans="1:17" ht="31.5" customHeight="1" x14ac:dyDescent="0.25">
      <c r="A368" s="68">
        <v>2600</v>
      </c>
      <c r="B368" s="64" t="s">
        <v>149</v>
      </c>
      <c r="C368" s="66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6"/>
      <c r="Q368" s="67"/>
    </row>
    <row r="369" spans="1:17" ht="64.5" x14ac:dyDescent="0.25">
      <c r="A369" s="148" t="s">
        <v>150</v>
      </c>
      <c r="B369" s="149" t="s">
        <v>151</v>
      </c>
      <c r="C369" s="66">
        <v>412888</v>
      </c>
      <c r="D369" s="69">
        <f>+C369/12</f>
        <v>34407.333333333336</v>
      </c>
      <c r="E369" s="69">
        <f t="shared" ref="E369:N369" si="23">+D369</f>
        <v>34407.333333333336</v>
      </c>
      <c r="F369" s="69">
        <f t="shared" si="23"/>
        <v>34407.333333333336</v>
      </c>
      <c r="G369" s="69">
        <f t="shared" si="23"/>
        <v>34407.333333333336</v>
      </c>
      <c r="H369" s="69">
        <f t="shared" si="23"/>
        <v>34407.333333333336</v>
      </c>
      <c r="I369" s="69">
        <f t="shared" si="23"/>
        <v>34407.333333333336</v>
      </c>
      <c r="J369" s="69">
        <f t="shared" si="23"/>
        <v>34407.333333333336</v>
      </c>
      <c r="K369" s="69">
        <f t="shared" si="23"/>
        <v>34407.333333333336</v>
      </c>
      <c r="L369" s="69">
        <f t="shared" si="23"/>
        <v>34407.333333333336</v>
      </c>
      <c r="M369" s="69">
        <f t="shared" si="23"/>
        <v>34407.333333333336</v>
      </c>
      <c r="N369" s="69">
        <f t="shared" si="23"/>
        <v>34407.333333333336</v>
      </c>
      <c r="O369" s="69">
        <v>34407.33</v>
      </c>
      <c r="P369" s="66">
        <f t="shared" si="10"/>
        <v>412887.99666666664</v>
      </c>
      <c r="Q369" s="67">
        <f>+P369/P376</f>
        <v>0.38786999417254353</v>
      </c>
    </row>
    <row r="370" spans="1:17" ht="26.25" x14ac:dyDescent="0.25">
      <c r="A370" s="68">
        <v>2900</v>
      </c>
      <c r="B370" s="64" t="s">
        <v>154</v>
      </c>
      <c r="C370" s="66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6"/>
      <c r="Q370" s="67"/>
    </row>
    <row r="371" spans="1:17" x14ac:dyDescent="0.25">
      <c r="A371" s="148" t="s">
        <v>155</v>
      </c>
      <c r="B371" s="149" t="s">
        <v>156</v>
      </c>
      <c r="C371" s="66">
        <v>15359</v>
      </c>
      <c r="D371" s="69">
        <f t="shared" si="22"/>
        <v>1279.9166666666667</v>
      </c>
      <c r="E371" s="69">
        <f>+D371</f>
        <v>1279.9166666666667</v>
      </c>
      <c r="F371" s="69">
        <f t="shared" ref="F371:O373" si="24">+E371</f>
        <v>1279.9166666666667</v>
      </c>
      <c r="G371" s="69">
        <f t="shared" si="24"/>
        <v>1279.9166666666667</v>
      </c>
      <c r="H371" s="69">
        <f t="shared" si="24"/>
        <v>1279.9166666666667</v>
      </c>
      <c r="I371" s="69">
        <f t="shared" si="24"/>
        <v>1279.9166666666667</v>
      </c>
      <c r="J371" s="69">
        <f t="shared" si="24"/>
        <v>1279.9166666666667</v>
      </c>
      <c r="K371" s="69">
        <f t="shared" si="24"/>
        <v>1279.9166666666667</v>
      </c>
      <c r="L371" s="69">
        <f t="shared" si="24"/>
        <v>1279.9166666666667</v>
      </c>
      <c r="M371" s="69">
        <f t="shared" si="24"/>
        <v>1279.9166666666667</v>
      </c>
      <c r="N371" s="69">
        <f t="shared" si="24"/>
        <v>1279.9166666666667</v>
      </c>
      <c r="O371" s="69">
        <f t="shared" si="24"/>
        <v>1279.9166666666667</v>
      </c>
      <c r="P371" s="66">
        <f t="shared" si="10"/>
        <v>15358.999999999998</v>
      </c>
      <c r="Q371" s="67">
        <f>+P371/P376</f>
        <v>1.4428356572704019E-2</v>
      </c>
    </row>
    <row r="372" spans="1:17" s="137" customFormat="1" ht="26.25" x14ac:dyDescent="0.25">
      <c r="A372" s="148">
        <v>2921</v>
      </c>
      <c r="B372" s="149" t="s">
        <v>276</v>
      </c>
      <c r="C372" s="66">
        <v>10000</v>
      </c>
      <c r="D372" s="69">
        <f>+C372/12</f>
        <v>833.33333333333337</v>
      </c>
      <c r="E372" s="69">
        <f>+D372</f>
        <v>833.33333333333337</v>
      </c>
      <c r="F372" s="69">
        <f t="shared" ref="F372:O372" si="25">+E372</f>
        <v>833.33333333333337</v>
      </c>
      <c r="G372" s="69">
        <f t="shared" si="25"/>
        <v>833.33333333333337</v>
      </c>
      <c r="H372" s="69">
        <f t="shared" si="25"/>
        <v>833.33333333333337</v>
      </c>
      <c r="I372" s="69">
        <f t="shared" si="25"/>
        <v>833.33333333333337</v>
      </c>
      <c r="J372" s="69">
        <f t="shared" si="25"/>
        <v>833.33333333333337</v>
      </c>
      <c r="K372" s="69">
        <f t="shared" si="25"/>
        <v>833.33333333333337</v>
      </c>
      <c r="L372" s="69">
        <f t="shared" si="25"/>
        <v>833.33333333333337</v>
      </c>
      <c r="M372" s="69">
        <f t="shared" si="25"/>
        <v>833.33333333333337</v>
      </c>
      <c r="N372" s="69">
        <f t="shared" si="25"/>
        <v>833.33333333333337</v>
      </c>
      <c r="O372" s="69">
        <f t="shared" si="25"/>
        <v>833.33333333333337</v>
      </c>
      <c r="P372" s="66">
        <f>SUM(D372:O372)</f>
        <v>10000</v>
      </c>
      <c r="Q372" s="67">
        <f>+P372/P376</f>
        <v>9.3940729036421783E-3</v>
      </c>
    </row>
    <row r="373" spans="1:17" ht="51.75" x14ac:dyDescent="0.25">
      <c r="A373" s="148" t="s">
        <v>157</v>
      </c>
      <c r="B373" s="149" t="s">
        <v>158</v>
      </c>
      <c r="C373" s="66">
        <v>70000</v>
      </c>
      <c r="D373" s="69">
        <f>+C373/12</f>
        <v>5833.333333333333</v>
      </c>
      <c r="E373" s="69">
        <f>+D373</f>
        <v>5833.333333333333</v>
      </c>
      <c r="F373" s="69">
        <f t="shared" si="24"/>
        <v>5833.333333333333</v>
      </c>
      <c r="G373" s="69">
        <f t="shared" si="24"/>
        <v>5833.333333333333</v>
      </c>
      <c r="H373" s="69">
        <f t="shared" si="24"/>
        <v>5833.333333333333</v>
      </c>
      <c r="I373" s="69">
        <f t="shared" si="24"/>
        <v>5833.333333333333</v>
      </c>
      <c r="J373" s="69">
        <f t="shared" si="24"/>
        <v>5833.333333333333</v>
      </c>
      <c r="K373" s="69">
        <f t="shared" si="24"/>
        <v>5833.333333333333</v>
      </c>
      <c r="L373" s="69">
        <f t="shared" si="24"/>
        <v>5833.333333333333</v>
      </c>
      <c r="M373" s="69">
        <f t="shared" si="24"/>
        <v>5833.333333333333</v>
      </c>
      <c r="N373" s="69">
        <f t="shared" si="24"/>
        <v>5833.333333333333</v>
      </c>
      <c r="O373" s="69">
        <f t="shared" si="24"/>
        <v>5833.333333333333</v>
      </c>
      <c r="P373" s="66">
        <f t="shared" si="10"/>
        <v>70000.000000000015</v>
      </c>
      <c r="Q373" s="67">
        <f>+P373/P376</f>
        <v>6.5758510325495262E-2</v>
      </c>
    </row>
    <row r="374" spans="1:17" ht="39" x14ac:dyDescent="0.25">
      <c r="A374" s="148">
        <v>2961</v>
      </c>
      <c r="B374" s="149" t="s">
        <v>159</v>
      </c>
      <c r="C374" s="66">
        <v>50000</v>
      </c>
      <c r="D374" s="69">
        <f>+C374/12</f>
        <v>4166.666666666667</v>
      </c>
      <c r="E374" s="69">
        <f t="shared" ref="E374:O376" si="26">+D374</f>
        <v>4166.666666666667</v>
      </c>
      <c r="F374" s="69">
        <f t="shared" si="26"/>
        <v>4166.666666666667</v>
      </c>
      <c r="G374" s="69">
        <f t="shared" si="26"/>
        <v>4166.666666666667</v>
      </c>
      <c r="H374" s="69">
        <f t="shared" si="26"/>
        <v>4166.666666666667</v>
      </c>
      <c r="I374" s="69">
        <f t="shared" si="26"/>
        <v>4166.666666666667</v>
      </c>
      <c r="J374" s="69">
        <f t="shared" si="26"/>
        <v>4166.666666666667</v>
      </c>
      <c r="K374" s="69">
        <f t="shared" si="26"/>
        <v>4166.666666666667</v>
      </c>
      <c r="L374" s="69">
        <f t="shared" si="26"/>
        <v>4166.666666666667</v>
      </c>
      <c r="M374" s="69">
        <f t="shared" si="26"/>
        <v>4166.666666666667</v>
      </c>
      <c r="N374" s="69">
        <f t="shared" si="26"/>
        <v>4166.666666666667</v>
      </c>
      <c r="O374" s="69">
        <f t="shared" si="26"/>
        <v>4166.666666666667</v>
      </c>
      <c r="P374" s="66">
        <f>SUM(D374:O374)</f>
        <v>49999.999999999993</v>
      </c>
      <c r="Q374" s="67">
        <f>+P374/P376</f>
        <v>4.6970364518210884E-2</v>
      </c>
    </row>
    <row r="375" spans="1:17" s="137" customFormat="1" ht="39" x14ac:dyDescent="0.25">
      <c r="A375" s="148">
        <v>2991</v>
      </c>
      <c r="B375" s="149" t="s">
        <v>277</v>
      </c>
      <c r="C375" s="66">
        <v>4000</v>
      </c>
      <c r="D375" s="69">
        <f>+C375/12</f>
        <v>333.33333333333331</v>
      </c>
      <c r="E375" s="69">
        <f t="shared" si="26"/>
        <v>333.33333333333331</v>
      </c>
      <c r="F375" s="69">
        <f t="shared" si="26"/>
        <v>333.33333333333331</v>
      </c>
      <c r="G375" s="69">
        <f t="shared" si="26"/>
        <v>333.33333333333331</v>
      </c>
      <c r="H375" s="69">
        <f t="shared" si="26"/>
        <v>333.33333333333331</v>
      </c>
      <c r="I375" s="69">
        <f t="shared" si="26"/>
        <v>333.33333333333331</v>
      </c>
      <c r="J375" s="69">
        <f t="shared" si="26"/>
        <v>333.33333333333331</v>
      </c>
      <c r="K375" s="69">
        <f t="shared" si="26"/>
        <v>333.33333333333331</v>
      </c>
      <c r="L375" s="69">
        <f t="shared" si="26"/>
        <v>333.33333333333331</v>
      </c>
      <c r="M375" s="69">
        <f t="shared" si="26"/>
        <v>333.33333333333331</v>
      </c>
      <c r="N375" s="69">
        <f t="shared" si="26"/>
        <v>333.33333333333331</v>
      </c>
      <c r="O375" s="69">
        <f t="shared" si="26"/>
        <v>333.33333333333331</v>
      </c>
      <c r="P375" s="66">
        <f>SUM(D375:O375)</f>
        <v>4000.0000000000005</v>
      </c>
      <c r="Q375" s="67">
        <f>+P375/P376</f>
        <v>3.7576291614568715E-3</v>
      </c>
    </row>
    <row r="376" spans="1:17" x14ac:dyDescent="0.25">
      <c r="A376" s="70"/>
      <c r="B376" s="77" t="s">
        <v>130</v>
      </c>
      <c r="C376" s="78">
        <f>SUM(C355:C375)</f>
        <v>1064501</v>
      </c>
      <c r="D376" s="78">
        <f>+C376/12</f>
        <v>88708.416666666672</v>
      </c>
      <c r="E376" s="78">
        <f t="shared" si="26"/>
        <v>88708.416666666672</v>
      </c>
      <c r="F376" s="78">
        <f t="shared" si="26"/>
        <v>88708.416666666672</v>
      </c>
      <c r="G376" s="78">
        <f t="shared" si="26"/>
        <v>88708.416666666672</v>
      </c>
      <c r="H376" s="78">
        <f t="shared" si="26"/>
        <v>88708.416666666672</v>
      </c>
      <c r="I376" s="78">
        <f t="shared" si="26"/>
        <v>88708.416666666672</v>
      </c>
      <c r="J376" s="78">
        <f t="shared" si="26"/>
        <v>88708.416666666672</v>
      </c>
      <c r="K376" s="78">
        <f t="shared" si="26"/>
        <v>88708.416666666672</v>
      </c>
      <c r="L376" s="78">
        <f t="shared" si="26"/>
        <v>88708.416666666672</v>
      </c>
      <c r="M376" s="78">
        <f t="shared" si="26"/>
        <v>88708.416666666672</v>
      </c>
      <c r="N376" s="78">
        <f t="shared" si="26"/>
        <v>88708.416666666672</v>
      </c>
      <c r="O376" s="78">
        <f t="shared" si="26"/>
        <v>88708.416666666672</v>
      </c>
      <c r="P376" s="78">
        <f>+O376+N376+M376+L376+K376+J376+I376+H376+G376+F376+E376+D376</f>
        <v>1064500.9999999998</v>
      </c>
      <c r="Q376" s="79">
        <f>+P376/P376</f>
        <v>1</v>
      </c>
    </row>
    <row r="377" spans="1:17" x14ac:dyDescent="0.25">
      <c r="A377" s="5"/>
      <c r="B377" s="5"/>
      <c r="C377" s="7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74"/>
    </row>
    <row r="378" spans="1:17" x14ac:dyDescent="0.25">
      <c r="A378" s="5"/>
      <c r="B378" s="5"/>
      <c r="C378" s="7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74"/>
    </row>
    <row r="379" spans="1:17" x14ac:dyDescent="0.25">
      <c r="A379" s="5"/>
      <c r="B379" s="5"/>
      <c r="C379" s="7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74"/>
    </row>
    <row r="380" spans="1:17" x14ac:dyDescent="0.25">
      <c r="A380" s="5"/>
      <c r="B380" s="5"/>
      <c r="C380" s="7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74"/>
    </row>
    <row r="381" spans="1:17" x14ac:dyDescent="0.25">
      <c r="A381" s="5"/>
      <c r="B381" s="5"/>
      <c r="C381" s="7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74"/>
    </row>
    <row r="382" spans="1:17" x14ac:dyDescent="0.25">
      <c r="A382" s="5"/>
      <c r="B382" s="5"/>
      <c r="C382" s="7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74"/>
    </row>
    <row r="383" spans="1:17" x14ac:dyDescent="0.25">
      <c r="A383" s="5"/>
      <c r="B383" s="5"/>
      <c r="C383" s="7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74"/>
    </row>
    <row r="384" spans="1:17" x14ac:dyDescent="0.25">
      <c r="A384" s="5"/>
      <c r="B384" s="5"/>
      <c r="C384" s="7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74"/>
    </row>
    <row r="385" spans="1:17" ht="15.75" x14ac:dyDescent="0.25">
      <c r="A385" s="5"/>
      <c r="B385" s="50" t="s">
        <v>1</v>
      </c>
      <c r="C385" s="7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74"/>
    </row>
    <row r="386" spans="1:17" ht="15.75" x14ac:dyDescent="0.25">
      <c r="A386" s="5"/>
      <c r="B386" s="50" t="s">
        <v>315</v>
      </c>
      <c r="C386" s="7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74"/>
    </row>
    <row r="387" spans="1:17" ht="15.75" x14ac:dyDescent="0.25">
      <c r="A387" s="5"/>
      <c r="B387" s="50" t="s">
        <v>76</v>
      </c>
      <c r="C387" s="7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74"/>
    </row>
    <row r="388" spans="1:17" x14ac:dyDescent="0.25">
      <c r="A388" s="5"/>
      <c r="C388" s="7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74"/>
    </row>
    <row r="389" spans="1:17" x14ac:dyDescent="0.25">
      <c r="A389" s="5"/>
      <c r="C389" s="7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74"/>
    </row>
    <row r="390" spans="1:17" x14ac:dyDescent="0.25">
      <c r="A390" s="5"/>
      <c r="B390" s="5"/>
      <c r="C390" s="7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74"/>
    </row>
    <row r="391" spans="1:17" x14ac:dyDescent="0.25">
      <c r="A391" s="5"/>
      <c r="B391" s="5"/>
      <c r="C391" s="7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74"/>
    </row>
    <row r="392" spans="1:17" x14ac:dyDescent="0.25">
      <c r="A392" s="5"/>
      <c r="B392" s="5"/>
      <c r="C392" s="7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74"/>
    </row>
    <row r="393" spans="1:17" x14ac:dyDescent="0.25">
      <c r="A393" s="5"/>
      <c r="P393" s="5"/>
      <c r="Q393" s="74"/>
    </row>
    <row r="394" spans="1:17" x14ac:dyDescent="0.25">
      <c r="A394" s="5"/>
      <c r="P394" s="5"/>
      <c r="Q394" s="74"/>
    </row>
    <row r="395" spans="1:17" x14ac:dyDescent="0.25">
      <c r="A395" s="5"/>
      <c r="P395" s="5"/>
      <c r="Q395" s="74"/>
    </row>
    <row r="396" spans="1:17" ht="15.75" x14ac:dyDescent="0.25">
      <c r="A396" s="5"/>
      <c r="B396" s="50"/>
      <c r="P396" s="5"/>
      <c r="Q396" s="74"/>
    </row>
    <row r="397" spans="1:17" x14ac:dyDescent="0.25">
      <c r="A397" s="5"/>
      <c r="P397" s="5"/>
      <c r="Q397" s="74"/>
    </row>
    <row r="398" spans="1:17" x14ac:dyDescent="0.25">
      <c r="A398" s="5"/>
      <c r="B398" s="5"/>
      <c r="C398" s="7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74"/>
    </row>
    <row r="399" spans="1:17" x14ac:dyDescent="0.25">
      <c r="A399" s="5"/>
      <c r="B399" s="5"/>
      <c r="C399" s="7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74"/>
    </row>
    <row r="400" spans="1:17" x14ac:dyDescent="0.25">
      <c r="A400" s="5"/>
      <c r="B400" s="5"/>
      <c r="C400" s="7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74"/>
    </row>
    <row r="401" spans="1:17" x14ac:dyDescent="0.25">
      <c r="A401" s="5"/>
      <c r="B401" s="5"/>
      <c r="C401" s="7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74"/>
    </row>
    <row r="402" spans="1:17" ht="26.25" x14ac:dyDescent="0.4">
      <c r="A402" s="5"/>
      <c r="B402" s="170" t="s">
        <v>309</v>
      </c>
      <c r="C402" s="170"/>
      <c r="D402" s="170"/>
      <c r="E402" s="170"/>
      <c r="F402" s="170"/>
      <c r="G402" s="170"/>
      <c r="H402" s="170"/>
      <c r="I402" s="170"/>
      <c r="J402" s="170"/>
      <c r="K402" s="170"/>
      <c r="L402" s="170"/>
      <c r="M402" s="170"/>
      <c r="N402" s="170"/>
      <c r="O402" s="170"/>
      <c r="P402" s="5"/>
      <c r="Q402" s="74"/>
    </row>
    <row r="403" spans="1:17" x14ac:dyDescent="0.25">
      <c r="A403" s="5"/>
      <c r="B403" s="5"/>
      <c r="C403" s="7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74"/>
    </row>
    <row r="404" spans="1:17" x14ac:dyDescent="0.25">
      <c r="A404" s="5"/>
      <c r="B404" s="5"/>
      <c r="C404" s="7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74"/>
    </row>
    <row r="405" spans="1:17" x14ac:dyDescent="0.25">
      <c r="A405" s="5"/>
      <c r="B405" s="5"/>
      <c r="C405" s="7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74"/>
    </row>
    <row r="406" spans="1:17" x14ac:dyDescent="0.25">
      <c r="A406" s="5"/>
      <c r="B406" s="5"/>
      <c r="C406" s="7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74"/>
    </row>
    <row r="407" spans="1:17" x14ac:dyDescent="0.25">
      <c r="A407" s="5"/>
      <c r="B407" s="5"/>
      <c r="C407" s="7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74"/>
    </row>
    <row r="408" spans="1:17" x14ac:dyDescent="0.25">
      <c r="A408" s="5"/>
      <c r="B408" s="5"/>
      <c r="C408" s="7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74"/>
    </row>
    <row r="409" spans="1:17" x14ac:dyDescent="0.25">
      <c r="A409" s="5"/>
      <c r="P409" s="5"/>
      <c r="Q409" s="74"/>
    </row>
    <row r="410" spans="1:17" x14ac:dyDescent="0.25">
      <c r="A410" s="5"/>
      <c r="B410" s="5"/>
      <c r="C410" s="7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74"/>
    </row>
    <row r="411" spans="1:17" x14ac:dyDescent="0.25">
      <c r="A411" s="5"/>
      <c r="B411" s="5"/>
      <c r="C411" s="7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74"/>
    </row>
    <row r="412" spans="1:17" x14ac:dyDescent="0.25">
      <c r="A412" s="5"/>
      <c r="B412" s="5"/>
      <c r="C412" s="7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74"/>
    </row>
    <row r="413" spans="1:17" x14ac:dyDescent="0.25">
      <c r="A413" s="5"/>
      <c r="B413" s="5"/>
      <c r="C413" s="7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74"/>
    </row>
    <row r="414" spans="1:17" x14ac:dyDescent="0.25">
      <c r="A414" s="5"/>
      <c r="B414" s="5"/>
      <c r="C414" s="7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74"/>
    </row>
    <row r="415" spans="1:17" x14ac:dyDescent="0.25">
      <c r="A415" s="5"/>
      <c r="B415" s="5"/>
      <c r="C415" s="7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7" x14ac:dyDescent="0.25">
      <c r="A416" s="5"/>
      <c r="B416" s="5"/>
      <c r="C416" s="7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x14ac:dyDescent="0.25">
      <c r="A417" s="5"/>
      <c r="B417" s="5"/>
      <c r="C417" s="7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x14ac:dyDescent="0.25">
      <c r="A418" s="5"/>
      <c r="B418" s="5"/>
      <c r="C418" s="7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x14ac:dyDescent="0.25">
      <c r="A419" s="5"/>
      <c r="B419" s="5"/>
      <c r="C419" s="7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x14ac:dyDescent="0.25">
      <c r="A420" s="5"/>
      <c r="B420" s="5"/>
      <c r="C420" s="7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x14ac:dyDescent="0.25">
      <c r="A421" s="5"/>
      <c r="B421" s="5"/>
      <c r="C421" s="7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x14ac:dyDescent="0.25">
      <c r="A422" s="5"/>
      <c r="B422" s="5"/>
      <c r="C422" s="7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x14ac:dyDescent="0.25">
      <c r="A423" s="5"/>
      <c r="B423" s="5"/>
      <c r="C423" s="7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x14ac:dyDescent="0.25">
      <c r="A424" s="5"/>
      <c r="B424" s="5"/>
      <c r="C424" s="7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x14ac:dyDescent="0.25">
      <c r="A425" s="5"/>
      <c r="B425" s="5"/>
      <c r="C425" s="7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x14ac:dyDescent="0.25">
      <c r="A426" s="5"/>
      <c r="B426" s="5"/>
      <c r="C426" s="7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x14ac:dyDescent="0.25">
      <c r="A427" s="5"/>
      <c r="B427" s="5"/>
      <c r="C427" s="7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x14ac:dyDescent="0.25">
      <c r="A428" s="5"/>
      <c r="B428" s="5"/>
      <c r="C428" s="7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x14ac:dyDescent="0.25">
      <c r="A429" s="5"/>
      <c r="B429" s="5"/>
      <c r="C429" s="7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x14ac:dyDescent="0.25">
      <c r="A430" s="5"/>
      <c r="B430" s="5"/>
      <c r="C430" s="7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x14ac:dyDescent="0.25">
      <c r="A431" s="5"/>
      <c r="B431" s="5"/>
      <c r="C431" s="7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x14ac:dyDescent="0.25">
      <c r="A432" s="5"/>
      <c r="B432" s="5"/>
      <c r="C432" s="7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x14ac:dyDescent="0.25">
      <c r="A433" s="5"/>
      <c r="B433" s="5"/>
      <c r="C433" s="7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s="137" customFormat="1" x14ac:dyDescent="0.25">
      <c r="A434" s="138"/>
      <c r="B434" s="138"/>
      <c r="C434" s="75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</row>
    <row r="435" spans="1:16" s="137" customFormat="1" x14ac:dyDescent="0.25">
      <c r="A435" s="138"/>
      <c r="B435" s="138"/>
      <c r="C435" s="75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</row>
    <row r="436" spans="1:16" s="137" customFormat="1" x14ac:dyDescent="0.25">
      <c r="A436" s="138"/>
      <c r="B436" s="138"/>
      <c r="C436" s="75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</row>
    <row r="437" spans="1:16" x14ac:dyDescent="0.25">
      <c r="A437" s="5"/>
      <c r="B437" s="5"/>
      <c r="C437" s="7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x14ac:dyDescent="0.25">
      <c r="A438" s="5"/>
      <c r="B438" s="5"/>
      <c r="C438" s="7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x14ac:dyDescent="0.25">
      <c r="A439" s="5"/>
      <c r="B439" s="5"/>
      <c r="C439" s="7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x14ac:dyDescent="0.25">
      <c r="A440" s="5"/>
      <c r="B440" s="5"/>
      <c r="C440" s="7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x14ac:dyDescent="0.25">
      <c r="A441" s="5"/>
      <c r="B441" s="5"/>
      <c r="C441" s="7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x14ac:dyDescent="0.25">
      <c r="A442" s="5"/>
      <c r="B442" s="5"/>
      <c r="C442" s="7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5.75" x14ac:dyDescent="0.25">
      <c r="A443" s="5"/>
      <c r="B443" s="50" t="s">
        <v>1</v>
      </c>
      <c r="C443" s="7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5.75" x14ac:dyDescent="0.25">
      <c r="A444" s="5"/>
      <c r="B444" s="50" t="s">
        <v>315</v>
      </c>
      <c r="C444" s="7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5.75" x14ac:dyDescent="0.25">
      <c r="A445" s="5"/>
      <c r="B445" s="50" t="s">
        <v>76</v>
      </c>
      <c r="C445" s="80"/>
      <c r="P445" s="5"/>
    </row>
    <row r="446" spans="1:16" ht="15.75" x14ac:dyDescent="0.25">
      <c r="A446" s="5"/>
      <c r="B446" s="50"/>
      <c r="C446" s="80"/>
      <c r="P446" s="5"/>
    </row>
    <row r="447" spans="1:16" ht="15.75" x14ac:dyDescent="0.25">
      <c r="A447" s="5"/>
      <c r="B447" s="171" t="s">
        <v>310</v>
      </c>
      <c r="C447" s="171"/>
      <c r="D447" s="171"/>
      <c r="E447" s="171"/>
      <c r="F447" s="171"/>
      <c r="G447" s="171"/>
      <c r="H447" s="171"/>
      <c r="I447" s="171"/>
      <c r="J447" s="171"/>
      <c r="K447" s="171"/>
      <c r="L447" s="171"/>
      <c r="M447" s="171"/>
      <c r="N447" s="171"/>
      <c r="O447" s="171"/>
      <c r="P447" s="5"/>
    </row>
    <row r="448" spans="1:16" x14ac:dyDescent="0.25">
      <c r="A448" s="5"/>
      <c r="B448" s="5"/>
      <c r="C448" s="7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7" x14ac:dyDescent="0.25">
      <c r="A449" s="53" t="s">
        <v>92</v>
      </c>
      <c r="B449" s="53"/>
      <c r="C449" s="54"/>
      <c r="D449" s="172" t="s">
        <v>93</v>
      </c>
      <c r="E449" s="172"/>
      <c r="F449" s="172"/>
      <c r="G449" s="172"/>
      <c r="H449" s="172"/>
      <c r="I449" s="172"/>
      <c r="J449" s="172"/>
      <c r="K449" s="172"/>
      <c r="L449" s="172"/>
      <c r="M449" s="172"/>
      <c r="N449" s="172"/>
      <c r="O449" s="172"/>
      <c r="P449" s="54"/>
      <c r="Q449" s="55"/>
    </row>
    <row r="450" spans="1:17" x14ac:dyDescent="0.25">
      <c r="A450" s="53" t="s">
        <v>94</v>
      </c>
      <c r="B450" s="53"/>
      <c r="C450" s="54" t="s">
        <v>95</v>
      </c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5"/>
    </row>
    <row r="451" spans="1:17" x14ac:dyDescent="0.25">
      <c r="A451" s="54" t="s">
        <v>96</v>
      </c>
      <c r="B451" s="54" t="s">
        <v>97</v>
      </c>
      <c r="C451" s="54" t="s">
        <v>98</v>
      </c>
      <c r="D451" s="54" t="s">
        <v>99</v>
      </c>
      <c r="E451" s="54" t="s">
        <v>100</v>
      </c>
      <c r="F451" s="54" t="s">
        <v>101</v>
      </c>
      <c r="G451" s="54" t="s">
        <v>102</v>
      </c>
      <c r="H451" s="54" t="s">
        <v>103</v>
      </c>
      <c r="I451" s="54" t="s">
        <v>104</v>
      </c>
      <c r="J451" s="54" t="s">
        <v>105</v>
      </c>
      <c r="K451" s="54" t="s">
        <v>106</v>
      </c>
      <c r="L451" s="54" t="s">
        <v>107</v>
      </c>
      <c r="M451" s="54" t="s">
        <v>108</v>
      </c>
      <c r="N451" s="54" t="s">
        <v>109</v>
      </c>
      <c r="O451" s="54" t="s">
        <v>110</v>
      </c>
      <c r="P451" s="54" t="s">
        <v>62</v>
      </c>
      <c r="Q451" s="54" t="s">
        <v>87</v>
      </c>
    </row>
    <row r="452" spans="1:17" x14ac:dyDescent="0.25">
      <c r="C452" s="80"/>
    </row>
    <row r="453" spans="1:17" x14ac:dyDescent="0.25">
      <c r="A453" s="16">
        <v>3000</v>
      </c>
      <c r="B453" s="75" t="s">
        <v>160</v>
      </c>
      <c r="C453" s="7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7" x14ac:dyDescent="0.25">
      <c r="A454" s="10">
        <v>3100</v>
      </c>
      <c r="B454" s="75" t="s">
        <v>161</v>
      </c>
      <c r="C454" s="7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75"/>
      <c r="Q454" s="80"/>
    </row>
    <row r="455" spans="1:17" ht="26.25" x14ac:dyDescent="0.25">
      <c r="A455" s="151" t="s">
        <v>162</v>
      </c>
      <c r="B455" s="149" t="s">
        <v>163</v>
      </c>
      <c r="C455" s="66">
        <v>257321</v>
      </c>
      <c r="D455" s="69">
        <f t="shared" ref="D455:D463" si="27">+C455/12</f>
        <v>21443.416666666668</v>
      </c>
      <c r="E455" s="69">
        <f t="shared" ref="E455:O463" si="28">+D455</f>
        <v>21443.416666666668</v>
      </c>
      <c r="F455" s="69">
        <f t="shared" si="28"/>
        <v>21443.416666666668</v>
      </c>
      <c r="G455" s="69">
        <f t="shared" si="28"/>
        <v>21443.416666666668</v>
      </c>
      <c r="H455" s="69">
        <f t="shared" si="28"/>
        <v>21443.416666666668</v>
      </c>
      <c r="I455" s="69">
        <f t="shared" si="28"/>
        <v>21443.416666666668</v>
      </c>
      <c r="J455" s="69">
        <f t="shared" si="28"/>
        <v>21443.416666666668</v>
      </c>
      <c r="K455" s="69">
        <f t="shared" si="28"/>
        <v>21443.416666666668</v>
      </c>
      <c r="L455" s="69">
        <f t="shared" si="28"/>
        <v>21443.416666666668</v>
      </c>
      <c r="M455" s="69">
        <f t="shared" si="28"/>
        <v>21443.416666666668</v>
      </c>
      <c r="N455" s="69">
        <f t="shared" si="28"/>
        <v>21443.416666666668</v>
      </c>
      <c r="O455" s="69">
        <f t="shared" si="28"/>
        <v>21443.416666666668</v>
      </c>
      <c r="P455" s="66">
        <f t="shared" ref="P455:P472" si="29">SUM(D455:O455)</f>
        <v>257320.99999999997</v>
      </c>
      <c r="Q455" s="67">
        <f>+P455/P514</f>
        <v>5.6600055033727399E-2</v>
      </c>
    </row>
    <row r="456" spans="1:17" x14ac:dyDescent="0.25">
      <c r="A456" s="148" t="s">
        <v>164</v>
      </c>
      <c r="B456" s="149" t="s">
        <v>165</v>
      </c>
      <c r="C456" s="66">
        <v>2290</v>
      </c>
      <c r="D456" s="69">
        <f t="shared" si="27"/>
        <v>190.83333333333334</v>
      </c>
      <c r="E456" s="69">
        <f t="shared" si="28"/>
        <v>190.83333333333334</v>
      </c>
      <c r="F456" s="69">
        <f t="shared" si="28"/>
        <v>190.83333333333334</v>
      </c>
      <c r="G456" s="69">
        <f t="shared" si="28"/>
        <v>190.83333333333334</v>
      </c>
      <c r="H456" s="69">
        <f t="shared" si="28"/>
        <v>190.83333333333334</v>
      </c>
      <c r="I456" s="69">
        <f t="shared" si="28"/>
        <v>190.83333333333334</v>
      </c>
      <c r="J456" s="69">
        <f t="shared" si="28"/>
        <v>190.83333333333334</v>
      </c>
      <c r="K456" s="69">
        <f t="shared" si="28"/>
        <v>190.83333333333334</v>
      </c>
      <c r="L456" s="69">
        <f t="shared" si="28"/>
        <v>190.83333333333334</v>
      </c>
      <c r="M456" s="69">
        <f t="shared" si="28"/>
        <v>190.83333333333334</v>
      </c>
      <c r="N456" s="69">
        <f t="shared" si="28"/>
        <v>190.83333333333334</v>
      </c>
      <c r="O456" s="69">
        <f t="shared" si="28"/>
        <v>190.83333333333334</v>
      </c>
      <c r="P456" s="66">
        <f t="shared" si="29"/>
        <v>2290</v>
      </c>
      <c r="Q456" s="67">
        <f>+P456/P514</f>
        <v>5.0370597824210138E-4</v>
      </c>
    </row>
    <row r="457" spans="1:17" x14ac:dyDescent="0.25">
      <c r="A457" s="148" t="s">
        <v>166</v>
      </c>
      <c r="B457" s="149" t="s">
        <v>167</v>
      </c>
      <c r="C457" s="66">
        <v>32738</v>
      </c>
      <c r="D457" s="69">
        <f t="shared" si="27"/>
        <v>2728.1666666666665</v>
      </c>
      <c r="E457" s="69">
        <f t="shared" si="28"/>
        <v>2728.1666666666665</v>
      </c>
      <c r="F457" s="69">
        <f t="shared" si="28"/>
        <v>2728.1666666666665</v>
      </c>
      <c r="G457" s="69">
        <f t="shared" si="28"/>
        <v>2728.1666666666665</v>
      </c>
      <c r="H457" s="69">
        <f t="shared" si="28"/>
        <v>2728.1666666666665</v>
      </c>
      <c r="I457" s="69">
        <f t="shared" si="28"/>
        <v>2728.1666666666665</v>
      </c>
      <c r="J457" s="69">
        <f t="shared" si="28"/>
        <v>2728.1666666666665</v>
      </c>
      <c r="K457" s="69">
        <f t="shared" si="28"/>
        <v>2728.1666666666665</v>
      </c>
      <c r="L457" s="69">
        <f t="shared" si="28"/>
        <v>2728.1666666666665</v>
      </c>
      <c r="M457" s="69">
        <f t="shared" si="28"/>
        <v>2728.1666666666665</v>
      </c>
      <c r="N457" s="69">
        <f t="shared" si="28"/>
        <v>2728.1666666666665</v>
      </c>
      <c r="O457" s="69">
        <f t="shared" si="28"/>
        <v>2728.1666666666665</v>
      </c>
      <c r="P457" s="66">
        <f t="shared" si="29"/>
        <v>32738.000000000004</v>
      </c>
      <c r="Q457" s="67">
        <f>+P457/P514</f>
        <v>7.2010158583798757E-3</v>
      </c>
    </row>
    <row r="458" spans="1:17" ht="26.25" x14ac:dyDescent="0.25">
      <c r="A458" s="148" t="s">
        <v>168</v>
      </c>
      <c r="B458" s="149" t="s">
        <v>169</v>
      </c>
      <c r="C458" s="66">
        <v>180000</v>
      </c>
      <c r="D458" s="69">
        <f t="shared" si="27"/>
        <v>15000</v>
      </c>
      <c r="E458" s="69">
        <f>+D458</f>
        <v>15000</v>
      </c>
      <c r="F458" s="69">
        <f t="shared" si="28"/>
        <v>15000</v>
      </c>
      <c r="G458" s="69">
        <f t="shared" si="28"/>
        <v>15000</v>
      </c>
      <c r="H458" s="69">
        <f t="shared" si="28"/>
        <v>15000</v>
      </c>
      <c r="I458" s="69">
        <f t="shared" si="28"/>
        <v>15000</v>
      </c>
      <c r="J458" s="69">
        <f t="shared" si="28"/>
        <v>15000</v>
      </c>
      <c r="K458" s="69">
        <f t="shared" si="28"/>
        <v>15000</v>
      </c>
      <c r="L458" s="69">
        <f t="shared" si="28"/>
        <v>15000</v>
      </c>
      <c r="M458" s="69">
        <f t="shared" si="28"/>
        <v>15000</v>
      </c>
      <c r="N458" s="69">
        <f t="shared" si="28"/>
        <v>15000</v>
      </c>
      <c r="O458" s="69">
        <f t="shared" ref="O458:O463" si="30">+N458</f>
        <v>15000</v>
      </c>
      <c r="P458" s="66">
        <f t="shared" si="29"/>
        <v>180000</v>
      </c>
      <c r="Q458" s="67">
        <f>+P458/P514</f>
        <v>3.9592609643483948E-2</v>
      </c>
    </row>
    <row r="459" spans="1:17" ht="26.25" x14ac:dyDescent="0.25">
      <c r="A459" s="151" t="s">
        <v>170</v>
      </c>
      <c r="B459" s="149" t="s">
        <v>171</v>
      </c>
      <c r="C459" s="66">
        <v>6210</v>
      </c>
      <c r="D459" s="69">
        <f t="shared" si="27"/>
        <v>517.5</v>
      </c>
      <c r="E459" s="69">
        <f t="shared" si="28"/>
        <v>517.5</v>
      </c>
      <c r="F459" s="69">
        <f t="shared" si="28"/>
        <v>517.5</v>
      </c>
      <c r="G459" s="69">
        <f t="shared" si="28"/>
        <v>517.5</v>
      </c>
      <c r="H459" s="69">
        <f t="shared" si="28"/>
        <v>517.5</v>
      </c>
      <c r="I459" s="69">
        <f t="shared" si="28"/>
        <v>517.5</v>
      </c>
      <c r="J459" s="69">
        <f t="shared" si="28"/>
        <v>517.5</v>
      </c>
      <c r="K459" s="69">
        <f t="shared" si="28"/>
        <v>517.5</v>
      </c>
      <c r="L459" s="69">
        <f t="shared" si="28"/>
        <v>517.5</v>
      </c>
      <c r="M459" s="69">
        <f t="shared" si="28"/>
        <v>517.5</v>
      </c>
      <c r="N459" s="69">
        <f t="shared" si="28"/>
        <v>517.5</v>
      </c>
      <c r="O459" s="69">
        <f t="shared" si="30"/>
        <v>517.5</v>
      </c>
      <c r="P459" s="66">
        <f t="shared" si="29"/>
        <v>6210</v>
      </c>
      <c r="Q459" s="67">
        <f>+P459/P514</f>
        <v>1.3659450327001962E-3</v>
      </c>
    </row>
    <row r="460" spans="1:17" ht="39" x14ac:dyDescent="0.25">
      <c r="A460" s="148" t="s">
        <v>172</v>
      </c>
      <c r="B460" s="149" t="s">
        <v>173</v>
      </c>
      <c r="C460" s="66">
        <v>5000</v>
      </c>
      <c r="D460" s="69">
        <f t="shared" si="27"/>
        <v>416.66666666666669</v>
      </c>
      <c r="E460" s="69">
        <f t="shared" si="28"/>
        <v>416.66666666666669</v>
      </c>
      <c r="F460" s="69">
        <f t="shared" si="28"/>
        <v>416.66666666666669</v>
      </c>
      <c r="G460" s="69">
        <f t="shared" si="28"/>
        <v>416.66666666666669</v>
      </c>
      <c r="H460" s="69">
        <f t="shared" si="28"/>
        <v>416.66666666666669</v>
      </c>
      <c r="I460" s="69">
        <f t="shared" si="28"/>
        <v>416.66666666666669</v>
      </c>
      <c r="J460" s="69">
        <f t="shared" si="28"/>
        <v>416.66666666666669</v>
      </c>
      <c r="K460" s="69">
        <f t="shared" si="28"/>
        <v>416.66666666666669</v>
      </c>
      <c r="L460" s="69">
        <f t="shared" si="28"/>
        <v>416.66666666666669</v>
      </c>
      <c r="M460" s="69">
        <f t="shared" si="28"/>
        <v>416.66666666666669</v>
      </c>
      <c r="N460" s="69">
        <f t="shared" si="28"/>
        <v>416.66666666666669</v>
      </c>
      <c r="O460" s="69">
        <f t="shared" si="30"/>
        <v>416.66666666666669</v>
      </c>
      <c r="P460" s="66">
        <f t="shared" si="29"/>
        <v>5000</v>
      </c>
      <c r="Q460" s="67">
        <f>+P460/P514</f>
        <v>1.0997947123189986E-3</v>
      </c>
    </row>
    <row r="461" spans="1:17" ht="51.75" x14ac:dyDescent="0.25">
      <c r="A461" s="148" t="s">
        <v>174</v>
      </c>
      <c r="B461" s="149" t="s">
        <v>175</v>
      </c>
      <c r="C461" s="66">
        <v>230998</v>
      </c>
      <c r="D461" s="69">
        <f t="shared" si="27"/>
        <v>19249.833333333332</v>
      </c>
      <c r="E461" s="69">
        <f t="shared" si="28"/>
        <v>19249.833333333332</v>
      </c>
      <c r="F461" s="69">
        <f t="shared" si="28"/>
        <v>19249.833333333332</v>
      </c>
      <c r="G461" s="69">
        <f t="shared" si="28"/>
        <v>19249.833333333332</v>
      </c>
      <c r="H461" s="69">
        <f t="shared" si="28"/>
        <v>19249.833333333332</v>
      </c>
      <c r="I461" s="69">
        <f t="shared" si="28"/>
        <v>19249.833333333332</v>
      </c>
      <c r="J461" s="69">
        <f t="shared" si="28"/>
        <v>19249.833333333332</v>
      </c>
      <c r="K461" s="69">
        <f t="shared" si="28"/>
        <v>19249.833333333332</v>
      </c>
      <c r="L461" s="69">
        <f t="shared" si="28"/>
        <v>19249.833333333332</v>
      </c>
      <c r="M461" s="69">
        <f t="shared" si="28"/>
        <v>19249.833333333332</v>
      </c>
      <c r="N461" s="69">
        <f t="shared" si="28"/>
        <v>19249.833333333332</v>
      </c>
      <c r="O461" s="69">
        <f t="shared" si="30"/>
        <v>19249.833333333332</v>
      </c>
      <c r="P461" s="66">
        <f t="shared" si="29"/>
        <v>230998.00000000003</v>
      </c>
      <c r="Q461" s="67">
        <f>+P461/P514</f>
        <v>5.0810075791252809E-2</v>
      </c>
    </row>
    <row r="462" spans="1:17" x14ac:dyDescent="0.25">
      <c r="A462" s="148" t="s">
        <v>176</v>
      </c>
      <c r="B462" s="149" t="s">
        <v>177</v>
      </c>
      <c r="C462" s="66">
        <v>13175</v>
      </c>
      <c r="D462" s="69">
        <f t="shared" si="27"/>
        <v>1097.9166666666667</v>
      </c>
      <c r="E462" s="69">
        <f t="shared" si="28"/>
        <v>1097.9166666666667</v>
      </c>
      <c r="F462" s="69">
        <f t="shared" si="28"/>
        <v>1097.9166666666667</v>
      </c>
      <c r="G462" s="69">
        <f t="shared" si="28"/>
        <v>1097.9166666666667</v>
      </c>
      <c r="H462" s="69">
        <f t="shared" si="28"/>
        <v>1097.9166666666667</v>
      </c>
      <c r="I462" s="69">
        <f t="shared" si="28"/>
        <v>1097.9166666666667</v>
      </c>
      <c r="J462" s="69">
        <f t="shared" si="28"/>
        <v>1097.9166666666667</v>
      </c>
      <c r="K462" s="69">
        <f t="shared" si="28"/>
        <v>1097.9166666666667</v>
      </c>
      <c r="L462" s="69">
        <f t="shared" si="28"/>
        <v>1097.9166666666667</v>
      </c>
      <c r="M462" s="69">
        <f t="shared" si="28"/>
        <v>1097.9166666666667</v>
      </c>
      <c r="N462" s="69">
        <f t="shared" si="28"/>
        <v>1097.9166666666667</v>
      </c>
      <c r="O462" s="69">
        <f t="shared" si="30"/>
        <v>1097.9166666666667</v>
      </c>
      <c r="P462" s="66">
        <f t="shared" si="29"/>
        <v>13174.999999999998</v>
      </c>
      <c r="Q462" s="67">
        <f>+P462/P514</f>
        <v>2.8979590669605607E-3</v>
      </c>
    </row>
    <row r="463" spans="1:17" s="137" customFormat="1" ht="26.25" x14ac:dyDescent="0.25">
      <c r="A463" s="148">
        <v>3192</v>
      </c>
      <c r="B463" s="149" t="s">
        <v>278</v>
      </c>
      <c r="C463" s="66">
        <v>10640</v>
      </c>
      <c r="D463" s="69">
        <f t="shared" si="27"/>
        <v>886.66666666666663</v>
      </c>
      <c r="E463" s="69">
        <f t="shared" si="28"/>
        <v>886.66666666666663</v>
      </c>
      <c r="F463" s="69">
        <f t="shared" si="28"/>
        <v>886.66666666666663</v>
      </c>
      <c r="G463" s="69">
        <f t="shared" si="28"/>
        <v>886.66666666666663</v>
      </c>
      <c r="H463" s="69">
        <f t="shared" si="28"/>
        <v>886.66666666666663</v>
      </c>
      <c r="I463" s="69">
        <f t="shared" si="28"/>
        <v>886.66666666666663</v>
      </c>
      <c r="J463" s="69">
        <f t="shared" si="28"/>
        <v>886.66666666666663</v>
      </c>
      <c r="K463" s="69">
        <f t="shared" si="28"/>
        <v>886.66666666666663</v>
      </c>
      <c r="L463" s="69">
        <f t="shared" si="28"/>
        <v>886.66666666666663</v>
      </c>
      <c r="M463" s="69">
        <f t="shared" si="28"/>
        <v>886.66666666666663</v>
      </c>
      <c r="N463" s="69">
        <f t="shared" si="28"/>
        <v>886.66666666666663</v>
      </c>
      <c r="O463" s="69">
        <f t="shared" si="30"/>
        <v>886.66666666666663</v>
      </c>
      <c r="P463" s="66">
        <f t="shared" si="29"/>
        <v>10640</v>
      </c>
      <c r="Q463" s="67"/>
    </row>
    <row r="464" spans="1:17" x14ac:dyDescent="0.25">
      <c r="A464" s="68">
        <v>3200</v>
      </c>
      <c r="B464" s="64" t="s">
        <v>178</v>
      </c>
      <c r="C464" s="66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6"/>
      <c r="Q464" s="67"/>
    </row>
    <row r="465" spans="1:17" x14ac:dyDescent="0.25">
      <c r="A465" s="148" t="s">
        <v>179</v>
      </c>
      <c r="B465" s="149" t="s">
        <v>180</v>
      </c>
      <c r="C465" s="66">
        <v>1789731</v>
      </c>
      <c r="D465" s="69">
        <f>+C465/12</f>
        <v>149144.25</v>
      </c>
      <c r="E465" s="69">
        <f t="shared" ref="E465:O466" si="31">+D465</f>
        <v>149144.25</v>
      </c>
      <c r="F465" s="69">
        <f t="shared" si="31"/>
        <v>149144.25</v>
      </c>
      <c r="G465" s="69">
        <f t="shared" si="31"/>
        <v>149144.25</v>
      </c>
      <c r="H465" s="69">
        <f t="shared" si="31"/>
        <v>149144.25</v>
      </c>
      <c r="I465" s="69">
        <f t="shared" si="31"/>
        <v>149144.25</v>
      </c>
      <c r="J465" s="69">
        <f t="shared" si="31"/>
        <v>149144.25</v>
      </c>
      <c r="K465" s="69">
        <f t="shared" si="31"/>
        <v>149144.25</v>
      </c>
      <c r="L465" s="69">
        <f t="shared" si="31"/>
        <v>149144.25</v>
      </c>
      <c r="M465" s="69">
        <f t="shared" si="31"/>
        <v>149144.25</v>
      </c>
      <c r="N465" s="69">
        <f t="shared" si="31"/>
        <v>149144.25</v>
      </c>
      <c r="O465" s="69">
        <f t="shared" si="31"/>
        <v>149144.25</v>
      </c>
      <c r="P465" s="66">
        <f t="shared" si="29"/>
        <v>1789731</v>
      </c>
      <c r="Q465" s="67">
        <f>+P465/P514</f>
        <v>0.39366733805467874</v>
      </c>
    </row>
    <row r="466" spans="1:17" ht="39" x14ac:dyDescent="0.25">
      <c r="A466" s="148" t="s">
        <v>181</v>
      </c>
      <c r="B466" s="149" t="s">
        <v>182</v>
      </c>
      <c r="C466" s="66">
        <v>253156</v>
      </c>
      <c r="D466" s="69">
        <f>+C466/12</f>
        <v>21096.333333333332</v>
      </c>
      <c r="E466" s="69">
        <f t="shared" si="31"/>
        <v>21096.333333333332</v>
      </c>
      <c r="F466" s="69">
        <f t="shared" si="31"/>
        <v>21096.333333333332</v>
      </c>
      <c r="G466" s="69">
        <f t="shared" si="31"/>
        <v>21096.333333333332</v>
      </c>
      <c r="H466" s="69">
        <f t="shared" si="31"/>
        <v>21096.333333333332</v>
      </c>
      <c r="I466" s="69">
        <f t="shared" si="31"/>
        <v>21096.333333333332</v>
      </c>
      <c r="J466" s="69">
        <f t="shared" si="31"/>
        <v>21096.333333333332</v>
      </c>
      <c r="K466" s="69">
        <f t="shared" si="31"/>
        <v>21096.333333333332</v>
      </c>
      <c r="L466" s="69">
        <f t="shared" si="31"/>
        <v>21096.333333333332</v>
      </c>
      <c r="M466" s="69">
        <f t="shared" si="31"/>
        <v>21096.333333333332</v>
      </c>
      <c r="N466" s="69">
        <f t="shared" si="31"/>
        <v>21096.333333333332</v>
      </c>
      <c r="O466" s="69">
        <f t="shared" si="31"/>
        <v>21096.333333333332</v>
      </c>
      <c r="P466" s="66">
        <f t="shared" si="29"/>
        <v>253156.00000000003</v>
      </c>
      <c r="Q466" s="67">
        <f>+P466/P514</f>
        <v>5.5683926038365687E-2</v>
      </c>
    </row>
    <row r="467" spans="1:17" ht="39" x14ac:dyDescent="0.25">
      <c r="A467" s="68">
        <v>3300</v>
      </c>
      <c r="B467" s="64" t="s">
        <v>183</v>
      </c>
      <c r="C467" s="66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6"/>
      <c r="Q467" s="67"/>
    </row>
    <row r="468" spans="1:17" ht="40.5" customHeight="1" x14ac:dyDescent="0.25">
      <c r="A468" s="148" t="s">
        <v>184</v>
      </c>
      <c r="B468" s="149" t="s">
        <v>185</v>
      </c>
      <c r="C468" s="66">
        <v>135000</v>
      </c>
      <c r="D468" s="69">
        <f>+C468/12</f>
        <v>11250</v>
      </c>
      <c r="E468" s="69">
        <f t="shared" ref="E468:O472" si="32">+D468</f>
        <v>11250</v>
      </c>
      <c r="F468" s="69">
        <f t="shared" si="32"/>
        <v>11250</v>
      </c>
      <c r="G468" s="69">
        <f t="shared" si="32"/>
        <v>11250</v>
      </c>
      <c r="H468" s="69">
        <f t="shared" si="32"/>
        <v>11250</v>
      </c>
      <c r="I468" s="69">
        <f t="shared" si="32"/>
        <v>11250</v>
      </c>
      <c r="J468" s="69">
        <f t="shared" si="32"/>
        <v>11250</v>
      </c>
      <c r="K468" s="69">
        <f t="shared" si="32"/>
        <v>11250</v>
      </c>
      <c r="L468" s="69">
        <f t="shared" si="32"/>
        <v>11250</v>
      </c>
      <c r="M468" s="69">
        <f t="shared" si="32"/>
        <v>11250</v>
      </c>
      <c r="N468" s="69">
        <f t="shared" si="32"/>
        <v>11250</v>
      </c>
      <c r="O468" s="69">
        <f t="shared" si="32"/>
        <v>11250</v>
      </c>
      <c r="P468" s="66">
        <f t="shared" si="29"/>
        <v>135000</v>
      </c>
      <c r="Q468" s="67">
        <f>+P468/P514</f>
        <v>2.9694457232612961E-2</v>
      </c>
    </row>
    <row r="469" spans="1:17" x14ac:dyDescent="0.25">
      <c r="A469" s="148" t="s">
        <v>186</v>
      </c>
      <c r="B469" s="149" t="s">
        <v>187</v>
      </c>
      <c r="C469" s="66">
        <v>35000</v>
      </c>
      <c r="D469" s="69">
        <f>+C469/12</f>
        <v>2916.6666666666665</v>
      </c>
      <c r="E469" s="69">
        <f t="shared" si="32"/>
        <v>2916.6666666666665</v>
      </c>
      <c r="F469" s="69">
        <f t="shared" si="32"/>
        <v>2916.6666666666665</v>
      </c>
      <c r="G469" s="69">
        <f t="shared" si="32"/>
        <v>2916.6666666666665</v>
      </c>
      <c r="H469" s="69">
        <f t="shared" si="32"/>
        <v>2916.6666666666665</v>
      </c>
      <c r="I469" s="69">
        <f t="shared" si="32"/>
        <v>2916.6666666666665</v>
      </c>
      <c r="J469" s="69">
        <f t="shared" si="32"/>
        <v>2916.6666666666665</v>
      </c>
      <c r="K469" s="69">
        <f t="shared" si="32"/>
        <v>2916.6666666666665</v>
      </c>
      <c r="L469" s="69">
        <f t="shared" si="32"/>
        <v>2916.6666666666665</v>
      </c>
      <c r="M469" s="69">
        <f t="shared" si="32"/>
        <v>2916.6666666666665</v>
      </c>
      <c r="N469" s="69">
        <f t="shared" si="32"/>
        <v>2916.6666666666665</v>
      </c>
      <c r="O469" s="69">
        <f t="shared" si="32"/>
        <v>2916.6666666666665</v>
      </c>
      <c r="P469" s="66">
        <f t="shared" si="29"/>
        <v>35000.000000000007</v>
      </c>
      <c r="Q469" s="67">
        <f>+P469/P514</f>
        <v>7.698562986232991E-3</v>
      </c>
    </row>
    <row r="470" spans="1:17" x14ac:dyDescent="0.25">
      <c r="A470" s="148">
        <v>3342</v>
      </c>
      <c r="B470" s="149" t="s">
        <v>188</v>
      </c>
      <c r="C470" s="66">
        <v>100000</v>
      </c>
      <c r="D470" s="69">
        <f>+C470/12</f>
        <v>8333.3333333333339</v>
      </c>
      <c r="E470" s="69">
        <f t="shared" si="32"/>
        <v>8333.3333333333339</v>
      </c>
      <c r="F470" s="69">
        <f t="shared" si="32"/>
        <v>8333.3333333333339</v>
      </c>
      <c r="G470" s="69">
        <f t="shared" si="32"/>
        <v>8333.3333333333339</v>
      </c>
      <c r="H470" s="69">
        <f t="shared" si="32"/>
        <v>8333.3333333333339</v>
      </c>
      <c r="I470" s="69">
        <f t="shared" si="32"/>
        <v>8333.3333333333339</v>
      </c>
      <c r="J470" s="69">
        <f t="shared" si="32"/>
        <v>8333.3333333333339</v>
      </c>
      <c r="K470" s="69">
        <f t="shared" si="32"/>
        <v>8333.3333333333339</v>
      </c>
      <c r="L470" s="69">
        <f t="shared" si="32"/>
        <v>8333.3333333333339</v>
      </c>
      <c r="M470" s="69">
        <f t="shared" si="32"/>
        <v>8333.3333333333339</v>
      </c>
      <c r="N470" s="69">
        <f t="shared" si="32"/>
        <v>8333.3333333333339</v>
      </c>
      <c r="O470" s="69">
        <f t="shared" si="32"/>
        <v>8333.3333333333339</v>
      </c>
      <c r="P470" s="66">
        <f t="shared" si="29"/>
        <v>99999.999999999985</v>
      </c>
      <c r="Q470" s="67">
        <f>+P470/P514</f>
        <v>2.1995894246379967E-2</v>
      </c>
    </row>
    <row r="471" spans="1:17" ht="39" x14ac:dyDescent="0.25">
      <c r="A471" s="148" t="s">
        <v>189</v>
      </c>
      <c r="B471" s="149" t="s">
        <v>190</v>
      </c>
      <c r="C471" s="66">
        <v>105000</v>
      </c>
      <c r="D471" s="69">
        <f>+C471/12</f>
        <v>8750</v>
      </c>
      <c r="E471" s="69">
        <f t="shared" si="32"/>
        <v>8750</v>
      </c>
      <c r="F471" s="69">
        <f t="shared" si="32"/>
        <v>8750</v>
      </c>
      <c r="G471" s="69">
        <f t="shared" si="32"/>
        <v>8750</v>
      </c>
      <c r="H471" s="69">
        <f t="shared" si="32"/>
        <v>8750</v>
      </c>
      <c r="I471" s="69">
        <f t="shared" si="32"/>
        <v>8750</v>
      </c>
      <c r="J471" s="69">
        <f t="shared" si="32"/>
        <v>8750</v>
      </c>
      <c r="K471" s="69">
        <f t="shared" si="32"/>
        <v>8750</v>
      </c>
      <c r="L471" s="69">
        <f t="shared" si="32"/>
        <v>8750</v>
      </c>
      <c r="M471" s="69">
        <f t="shared" si="32"/>
        <v>8750</v>
      </c>
      <c r="N471" s="69">
        <f t="shared" si="32"/>
        <v>8750</v>
      </c>
      <c r="O471" s="69">
        <f t="shared" si="32"/>
        <v>8750</v>
      </c>
      <c r="P471" s="66">
        <f t="shared" si="29"/>
        <v>105000</v>
      </c>
      <c r="Q471" s="67">
        <f>+P471/P514</f>
        <v>2.3095688958698971E-2</v>
      </c>
    </row>
    <row r="472" spans="1:17" s="137" customFormat="1" ht="64.5" x14ac:dyDescent="0.25">
      <c r="A472" s="148">
        <v>3365</v>
      </c>
      <c r="B472" s="149" t="s">
        <v>257</v>
      </c>
      <c r="C472" s="66">
        <v>15000</v>
      </c>
      <c r="D472" s="69">
        <f>+C472/12</f>
        <v>1250</v>
      </c>
      <c r="E472" s="69">
        <f t="shared" si="32"/>
        <v>1250</v>
      </c>
      <c r="F472" s="69">
        <f t="shared" si="32"/>
        <v>1250</v>
      </c>
      <c r="G472" s="69">
        <f t="shared" si="32"/>
        <v>1250</v>
      </c>
      <c r="H472" s="69">
        <f t="shared" si="32"/>
        <v>1250</v>
      </c>
      <c r="I472" s="69">
        <f t="shared" si="32"/>
        <v>1250</v>
      </c>
      <c r="J472" s="69">
        <f t="shared" si="32"/>
        <v>1250</v>
      </c>
      <c r="K472" s="69">
        <f t="shared" si="32"/>
        <v>1250</v>
      </c>
      <c r="L472" s="69">
        <f t="shared" si="32"/>
        <v>1250</v>
      </c>
      <c r="M472" s="69">
        <f t="shared" si="32"/>
        <v>1250</v>
      </c>
      <c r="N472" s="69">
        <f t="shared" si="32"/>
        <v>1250</v>
      </c>
      <c r="O472" s="69">
        <f t="shared" si="32"/>
        <v>1250</v>
      </c>
      <c r="P472" s="66">
        <f t="shared" si="29"/>
        <v>15000</v>
      </c>
      <c r="Q472" s="67">
        <f>+P472/P514</f>
        <v>3.2993841369569955E-3</v>
      </c>
    </row>
    <row r="473" spans="1:17" x14ac:dyDescent="0.25">
      <c r="A473" s="148" t="s">
        <v>191</v>
      </c>
      <c r="B473" s="149" t="s">
        <v>192</v>
      </c>
      <c r="C473" s="66">
        <v>292320</v>
      </c>
      <c r="D473" s="69">
        <v>24360</v>
      </c>
      <c r="E473" s="69">
        <v>24360</v>
      </c>
      <c r="F473" s="69">
        <v>24360</v>
      </c>
      <c r="G473" s="69">
        <v>24360</v>
      </c>
      <c r="H473" s="69">
        <v>24360</v>
      </c>
      <c r="I473" s="69">
        <v>24360</v>
      </c>
      <c r="J473" s="69">
        <v>24360</v>
      </c>
      <c r="K473" s="69">
        <v>24360</v>
      </c>
      <c r="L473" s="69">
        <v>24360</v>
      </c>
      <c r="M473" s="81">
        <v>24360</v>
      </c>
      <c r="N473" s="81">
        <v>24360</v>
      </c>
      <c r="O473" s="81">
        <v>24360</v>
      </c>
      <c r="P473" s="66">
        <v>292320</v>
      </c>
      <c r="Q473" s="67">
        <f>+P473/P514</f>
        <v>6.4298398061017933E-2</v>
      </c>
    </row>
    <row r="474" spans="1:17" ht="26.25" x14ac:dyDescent="0.25">
      <c r="A474" s="68">
        <v>3400</v>
      </c>
      <c r="B474" s="64" t="s">
        <v>193</v>
      </c>
      <c r="C474" s="66"/>
      <c r="D474" s="69"/>
      <c r="E474" s="69"/>
      <c r="F474" s="69"/>
      <c r="G474" s="69"/>
      <c r="H474" s="69"/>
      <c r="I474" s="69"/>
      <c r="J474" s="69"/>
      <c r="K474" s="69"/>
      <c r="L474" s="69"/>
      <c r="M474" s="81"/>
      <c r="N474" s="81"/>
      <c r="O474" s="81"/>
      <c r="P474" s="66"/>
      <c r="Q474" s="67"/>
    </row>
    <row r="475" spans="1:17" ht="26.25" x14ac:dyDescent="0.25">
      <c r="A475" s="148" t="s">
        <v>194</v>
      </c>
      <c r="B475" s="149" t="s">
        <v>195</v>
      </c>
      <c r="C475" s="66">
        <v>3203</v>
      </c>
      <c r="D475" s="69">
        <f>+C475/12</f>
        <v>266.91666666666669</v>
      </c>
      <c r="E475" s="69">
        <f t="shared" ref="E475:O493" si="33">+D475</f>
        <v>266.91666666666669</v>
      </c>
      <c r="F475" s="69">
        <f t="shared" si="33"/>
        <v>266.91666666666669</v>
      </c>
      <c r="G475" s="69">
        <f t="shared" si="33"/>
        <v>266.91666666666669</v>
      </c>
      <c r="H475" s="69">
        <f t="shared" si="33"/>
        <v>266.91666666666669</v>
      </c>
      <c r="I475" s="69">
        <f t="shared" si="33"/>
        <v>266.91666666666669</v>
      </c>
      <c r="J475" s="69">
        <f t="shared" si="33"/>
        <v>266.91666666666669</v>
      </c>
      <c r="K475" s="69">
        <f t="shared" si="33"/>
        <v>266.91666666666669</v>
      </c>
      <c r="L475" s="69">
        <f t="shared" si="33"/>
        <v>266.91666666666669</v>
      </c>
      <c r="M475" s="69">
        <f t="shared" si="33"/>
        <v>266.91666666666669</v>
      </c>
      <c r="N475" s="69">
        <f t="shared" si="33"/>
        <v>266.91666666666669</v>
      </c>
      <c r="O475" s="69">
        <f t="shared" si="33"/>
        <v>266.91666666666669</v>
      </c>
      <c r="P475" s="66">
        <f>SUM(D475:O475)</f>
        <v>3202.9999999999995</v>
      </c>
      <c r="Q475" s="67">
        <f>+P475/P514</f>
        <v>7.0452849271155033E-4</v>
      </c>
    </row>
    <row r="476" spans="1:17" ht="26.25" x14ac:dyDescent="0.25">
      <c r="A476" s="148" t="s">
        <v>196</v>
      </c>
      <c r="B476" s="149" t="s">
        <v>197</v>
      </c>
      <c r="C476" s="66">
        <v>257919</v>
      </c>
      <c r="D476" s="69">
        <f>+C476/12</f>
        <v>21493.25</v>
      </c>
      <c r="E476" s="69">
        <f t="shared" si="33"/>
        <v>21493.25</v>
      </c>
      <c r="F476" s="69">
        <f t="shared" si="33"/>
        <v>21493.25</v>
      </c>
      <c r="G476" s="69">
        <f t="shared" si="33"/>
        <v>21493.25</v>
      </c>
      <c r="H476" s="69">
        <f t="shared" si="33"/>
        <v>21493.25</v>
      </c>
      <c r="I476" s="69">
        <f t="shared" si="33"/>
        <v>21493.25</v>
      </c>
      <c r="J476" s="69">
        <f t="shared" si="33"/>
        <v>21493.25</v>
      </c>
      <c r="K476" s="69">
        <f t="shared" si="33"/>
        <v>21493.25</v>
      </c>
      <c r="L476" s="69">
        <f t="shared" si="33"/>
        <v>21493.25</v>
      </c>
      <c r="M476" s="69">
        <f t="shared" si="33"/>
        <v>21493.25</v>
      </c>
      <c r="N476" s="69">
        <f t="shared" si="33"/>
        <v>21493.25</v>
      </c>
      <c r="O476" s="69">
        <f t="shared" si="33"/>
        <v>21493.25</v>
      </c>
      <c r="P476" s="66">
        <f>SUM(D476:O476)</f>
        <v>257919</v>
      </c>
      <c r="Q476" s="67">
        <f>+P476/P514</f>
        <v>5.6731590481320759E-2</v>
      </c>
    </row>
    <row r="477" spans="1:17" s="137" customFormat="1" x14ac:dyDescent="0.25">
      <c r="A477" s="148"/>
      <c r="B477" s="149"/>
      <c r="C477" s="66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6"/>
      <c r="Q477" s="67"/>
    </row>
    <row r="478" spans="1:17" s="137" customFormat="1" x14ac:dyDescent="0.25">
      <c r="A478" s="148"/>
      <c r="B478" s="149"/>
      <c r="C478" s="66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6"/>
      <c r="Q478" s="67"/>
    </row>
    <row r="479" spans="1:17" s="137" customFormat="1" x14ac:dyDescent="0.25">
      <c r="A479" s="148"/>
      <c r="B479" s="149"/>
      <c r="C479" s="66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6"/>
      <c r="Q479" s="67"/>
    </row>
    <row r="480" spans="1:17" s="137" customFormat="1" x14ac:dyDescent="0.25">
      <c r="A480" s="148"/>
      <c r="B480" s="149"/>
      <c r="C480" s="66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6"/>
      <c r="Q480" s="67"/>
    </row>
    <row r="481" spans="1:17" s="137" customFormat="1" x14ac:dyDescent="0.25">
      <c r="A481" s="148"/>
      <c r="B481" s="149"/>
      <c r="C481" s="66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6"/>
      <c r="Q481" s="67"/>
    </row>
    <row r="482" spans="1:17" s="137" customFormat="1" x14ac:dyDescent="0.25">
      <c r="A482" s="148"/>
      <c r="B482" s="149"/>
      <c r="C482" s="66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6"/>
      <c r="Q482" s="67"/>
    </row>
    <row r="483" spans="1:17" s="137" customFormat="1" x14ac:dyDescent="0.25">
      <c r="A483" s="148"/>
      <c r="B483" s="149"/>
      <c r="C483" s="66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6"/>
      <c r="Q483" s="67"/>
    </row>
    <row r="484" spans="1:17" s="137" customFormat="1" ht="15.75" x14ac:dyDescent="0.25">
      <c r="A484" s="148"/>
      <c r="B484" s="50" t="s">
        <v>1</v>
      </c>
      <c r="C484" s="66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6"/>
      <c r="Q484" s="67"/>
    </row>
    <row r="485" spans="1:17" s="137" customFormat="1" ht="15.75" x14ac:dyDescent="0.25">
      <c r="A485" s="148"/>
      <c r="B485" s="50" t="s">
        <v>315</v>
      </c>
      <c r="C485" s="66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6"/>
      <c r="Q485" s="67"/>
    </row>
    <row r="486" spans="1:17" s="137" customFormat="1" ht="15.75" x14ac:dyDescent="0.25">
      <c r="A486" s="148"/>
      <c r="B486" s="50" t="s">
        <v>76</v>
      </c>
      <c r="C486" s="66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6"/>
      <c r="Q486" s="67"/>
    </row>
    <row r="487" spans="1:17" s="137" customFormat="1" ht="15.75" x14ac:dyDescent="0.25">
      <c r="A487" s="148"/>
      <c r="B487" s="171" t="s">
        <v>265</v>
      </c>
      <c r="C487" s="171"/>
      <c r="D487" s="171"/>
      <c r="E487" s="171"/>
      <c r="F487" s="171"/>
      <c r="G487" s="171"/>
      <c r="H487" s="171"/>
      <c r="I487" s="171"/>
      <c r="J487" s="171"/>
      <c r="K487" s="171"/>
      <c r="L487" s="171"/>
      <c r="M487" s="171"/>
      <c r="N487" s="171"/>
      <c r="O487" s="171"/>
      <c r="P487" s="66"/>
      <c r="Q487" s="67"/>
    </row>
    <row r="488" spans="1:17" s="137" customFormat="1" x14ac:dyDescent="0.25">
      <c r="A488" s="148"/>
      <c r="B488" s="149"/>
      <c r="C488" s="66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6"/>
      <c r="Q488" s="67"/>
    </row>
    <row r="489" spans="1:17" s="137" customFormat="1" x14ac:dyDescent="0.25">
      <c r="A489" s="53" t="s">
        <v>92</v>
      </c>
      <c r="B489" s="53"/>
      <c r="C489" s="54"/>
      <c r="D489" s="172" t="s">
        <v>93</v>
      </c>
      <c r="E489" s="172"/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  <c r="P489" s="54"/>
      <c r="Q489" s="55"/>
    </row>
    <row r="490" spans="1:17" s="137" customFormat="1" x14ac:dyDescent="0.25">
      <c r="A490" s="53" t="s">
        <v>94</v>
      </c>
      <c r="B490" s="53"/>
      <c r="C490" s="54" t="s">
        <v>95</v>
      </c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5"/>
    </row>
    <row r="491" spans="1:17" s="137" customFormat="1" x14ac:dyDescent="0.25">
      <c r="A491" s="54" t="s">
        <v>96</v>
      </c>
      <c r="B491" s="54" t="s">
        <v>97</v>
      </c>
      <c r="C491" s="54" t="s">
        <v>98</v>
      </c>
      <c r="D491" s="54" t="s">
        <v>99</v>
      </c>
      <c r="E491" s="54" t="s">
        <v>100</v>
      </c>
      <c r="F491" s="54" t="s">
        <v>101</v>
      </c>
      <c r="G491" s="54" t="s">
        <v>102</v>
      </c>
      <c r="H491" s="54" t="s">
        <v>103</v>
      </c>
      <c r="I491" s="54" t="s">
        <v>104</v>
      </c>
      <c r="J491" s="54" t="s">
        <v>105</v>
      </c>
      <c r="K491" s="54" t="s">
        <v>106</v>
      </c>
      <c r="L491" s="54" t="s">
        <v>107</v>
      </c>
      <c r="M491" s="54" t="s">
        <v>108</v>
      </c>
      <c r="N491" s="54" t="s">
        <v>109</v>
      </c>
      <c r="O491" s="54" t="s">
        <v>110</v>
      </c>
      <c r="P491" s="54" t="s">
        <v>62</v>
      </c>
      <c r="Q491" s="54" t="s">
        <v>87</v>
      </c>
    </row>
    <row r="492" spans="1:17" s="137" customFormat="1" x14ac:dyDescent="0.25">
      <c r="A492" s="164"/>
      <c r="B492" s="164"/>
      <c r="C492" s="164"/>
      <c r="D492" s="164"/>
      <c r="E492" s="164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</row>
    <row r="493" spans="1:17" x14ac:dyDescent="0.25">
      <c r="A493" s="148" t="s">
        <v>198</v>
      </c>
      <c r="B493" s="149" t="s">
        <v>199</v>
      </c>
      <c r="C493" s="66">
        <v>3000</v>
      </c>
      <c r="D493" s="69">
        <f>+C493/12</f>
        <v>250</v>
      </c>
      <c r="E493" s="69">
        <f t="shared" si="33"/>
        <v>250</v>
      </c>
      <c r="F493" s="69">
        <f t="shared" si="33"/>
        <v>250</v>
      </c>
      <c r="G493" s="69">
        <f t="shared" si="33"/>
        <v>250</v>
      </c>
      <c r="H493" s="69">
        <f t="shared" si="33"/>
        <v>250</v>
      </c>
      <c r="I493" s="69">
        <f t="shared" si="33"/>
        <v>250</v>
      </c>
      <c r="J493" s="69">
        <f t="shared" si="33"/>
        <v>250</v>
      </c>
      <c r="K493" s="69">
        <f t="shared" si="33"/>
        <v>250</v>
      </c>
      <c r="L493" s="69">
        <f t="shared" si="33"/>
        <v>250</v>
      </c>
      <c r="M493" s="69">
        <f t="shared" si="33"/>
        <v>250</v>
      </c>
      <c r="N493" s="69">
        <f t="shared" si="33"/>
        <v>250</v>
      </c>
      <c r="O493" s="69">
        <f t="shared" si="33"/>
        <v>250</v>
      </c>
      <c r="P493" s="66">
        <f>SUM(D493:O493)</f>
        <v>3000</v>
      </c>
      <c r="Q493" s="67">
        <f>+P493/P514</f>
        <v>6.598768273913991E-4</v>
      </c>
    </row>
    <row r="494" spans="1:17" ht="39" customHeight="1" x14ac:dyDescent="0.25">
      <c r="A494" s="68">
        <v>3500</v>
      </c>
      <c r="B494" s="64" t="s">
        <v>200</v>
      </c>
      <c r="C494" s="66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6"/>
      <c r="Q494" s="67"/>
    </row>
    <row r="495" spans="1:17" ht="52.5" customHeight="1" x14ac:dyDescent="0.25">
      <c r="A495" s="148" t="s">
        <v>201</v>
      </c>
      <c r="B495" s="150" t="s">
        <v>202</v>
      </c>
      <c r="C495" s="66">
        <v>178462</v>
      </c>
      <c r="D495" s="69">
        <f t="shared" ref="D495:D499" si="34">+C495/12</f>
        <v>14871.833333333334</v>
      </c>
      <c r="E495" s="69">
        <f t="shared" ref="E495:O499" si="35">+D495</f>
        <v>14871.833333333334</v>
      </c>
      <c r="F495" s="69">
        <f t="shared" si="35"/>
        <v>14871.833333333334</v>
      </c>
      <c r="G495" s="69">
        <f t="shared" si="35"/>
        <v>14871.833333333334</v>
      </c>
      <c r="H495" s="69">
        <f t="shared" si="35"/>
        <v>14871.833333333334</v>
      </c>
      <c r="I495" s="69">
        <f t="shared" si="35"/>
        <v>14871.833333333334</v>
      </c>
      <c r="J495" s="69">
        <f t="shared" si="35"/>
        <v>14871.833333333334</v>
      </c>
      <c r="K495" s="69">
        <f t="shared" si="35"/>
        <v>14871.833333333334</v>
      </c>
      <c r="L495" s="69">
        <f t="shared" si="35"/>
        <v>14871.833333333334</v>
      </c>
      <c r="M495" s="69">
        <f t="shared" si="35"/>
        <v>14871.833333333334</v>
      </c>
      <c r="N495" s="69">
        <f t="shared" si="35"/>
        <v>14871.833333333334</v>
      </c>
      <c r="O495" s="69">
        <f t="shared" si="35"/>
        <v>14871.833333333334</v>
      </c>
      <c r="P495" s="66">
        <f>SUM(D495:O495)</f>
        <v>178462.00000000003</v>
      </c>
      <c r="Q495" s="67">
        <f>+P495/P514</f>
        <v>3.9254312789974627E-2</v>
      </c>
    </row>
    <row r="496" spans="1:17" ht="51.75" x14ac:dyDescent="0.25">
      <c r="A496" s="148" t="s">
        <v>203</v>
      </c>
      <c r="B496" s="149" t="s">
        <v>204</v>
      </c>
      <c r="C496" s="66">
        <v>7540</v>
      </c>
      <c r="D496" s="69">
        <f t="shared" si="34"/>
        <v>628.33333333333337</v>
      </c>
      <c r="E496" s="69">
        <f t="shared" si="35"/>
        <v>628.33333333333337</v>
      </c>
      <c r="F496" s="69">
        <f t="shared" si="35"/>
        <v>628.33333333333337</v>
      </c>
      <c r="G496" s="69">
        <f t="shared" si="35"/>
        <v>628.33333333333337</v>
      </c>
      <c r="H496" s="69">
        <f t="shared" si="35"/>
        <v>628.33333333333337</v>
      </c>
      <c r="I496" s="69">
        <f t="shared" si="35"/>
        <v>628.33333333333337</v>
      </c>
      <c r="J496" s="69">
        <f t="shared" si="35"/>
        <v>628.33333333333337</v>
      </c>
      <c r="K496" s="69">
        <f t="shared" si="35"/>
        <v>628.33333333333337</v>
      </c>
      <c r="L496" s="69">
        <f t="shared" si="35"/>
        <v>628.33333333333337</v>
      </c>
      <c r="M496" s="69">
        <f t="shared" si="35"/>
        <v>628.33333333333337</v>
      </c>
      <c r="N496" s="69">
        <f t="shared" si="35"/>
        <v>628.33333333333337</v>
      </c>
      <c r="O496" s="69">
        <f t="shared" si="35"/>
        <v>628.33333333333337</v>
      </c>
      <c r="P496" s="66">
        <f>SUM(D496:O496)</f>
        <v>7539.9999999999991</v>
      </c>
      <c r="Q496" s="67">
        <f>+P496/P514</f>
        <v>1.6584904261770497E-3</v>
      </c>
    </row>
    <row r="497" spans="1:17" ht="51.75" x14ac:dyDescent="0.25">
      <c r="A497" s="148" t="s">
        <v>205</v>
      </c>
      <c r="B497" s="149" t="s">
        <v>206</v>
      </c>
      <c r="C497" s="66">
        <v>170000</v>
      </c>
      <c r="D497" s="69">
        <f t="shared" si="34"/>
        <v>14166.666666666666</v>
      </c>
      <c r="E497" s="69">
        <f t="shared" si="35"/>
        <v>14166.666666666666</v>
      </c>
      <c r="F497" s="69">
        <f t="shared" si="35"/>
        <v>14166.666666666666</v>
      </c>
      <c r="G497" s="69">
        <f t="shared" si="35"/>
        <v>14166.666666666666</v>
      </c>
      <c r="H497" s="69">
        <f t="shared" si="35"/>
        <v>14166.666666666666</v>
      </c>
      <c r="I497" s="69">
        <f t="shared" si="35"/>
        <v>14166.666666666666</v>
      </c>
      <c r="J497" s="69">
        <f t="shared" si="35"/>
        <v>14166.666666666666</v>
      </c>
      <c r="K497" s="69">
        <f t="shared" si="35"/>
        <v>14166.666666666666</v>
      </c>
      <c r="L497" s="69">
        <f t="shared" si="35"/>
        <v>14166.666666666666</v>
      </c>
      <c r="M497" s="69">
        <f t="shared" si="35"/>
        <v>14166.666666666666</v>
      </c>
      <c r="N497" s="69">
        <f t="shared" si="35"/>
        <v>14166.666666666666</v>
      </c>
      <c r="O497" s="69">
        <f t="shared" si="35"/>
        <v>14166.666666666666</v>
      </c>
      <c r="P497" s="66">
        <f>+O497+N497+M497+L497+K497+J497+I497+H497+G497+F497+E497+D497</f>
        <v>170000</v>
      </c>
      <c r="Q497" s="67">
        <f>+P497/P514</f>
        <v>3.7393020218845947E-2</v>
      </c>
    </row>
    <row r="498" spans="1:17" ht="26.25" x14ac:dyDescent="0.25">
      <c r="A498" s="148" t="s">
        <v>207</v>
      </c>
      <c r="B498" s="149" t="s">
        <v>208</v>
      </c>
      <c r="C498" s="66">
        <v>91585</v>
      </c>
      <c r="D498" s="69">
        <f t="shared" si="34"/>
        <v>7632.083333333333</v>
      </c>
      <c r="E498" s="69">
        <f t="shared" si="35"/>
        <v>7632.083333333333</v>
      </c>
      <c r="F498" s="69">
        <f t="shared" si="35"/>
        <v>7632.083333333333</v>
      </c>
      <c r="G498" s="69">
        <f t="shared" si="35"/>
        <v>7632.083333333333</v>
      </c>
      <c r="H498" s="69">
        <f t="shared" si="35"/>
        <v>7632.083333333333</v>
      </c>
      <c r="I498" s="69">
        <f t="shared" si="35"/>
        <v>7632.083333333333</v>
      </c>
      <c r="J498" s="69">
        <f t="shared" si="35"/>
        <v>7632.083333333333</v>
      </c>
      <c r="K498" s="69">
        <f t="shared" si="35"/>
        <v>7632.083333333333</v>
      </c>
      <c r="L498" s="69">
        <f t="shared" si="35"/>
        <v>7632.083333333333</v>
      </c>
      <c r="M498" s="69">
        <f t="shared" si="35"/>
        <v>7632.083333333333</v>
      </c>
      <c r="N498" s="69">
        <f t="shared" si="35"/>
        <v>7632.083333333333</v>
      </c>
      <c r="O498" s="69">
        <f t="shared" si="35"/>
        <v>7632.083333333333</v>
      </c>
      <c r="P498" s="66">
        <f>SUM(D498:O498)</f>
        <v>91584.999999999985</v>
      </c>
      <c r="Q498" s="67">
        <f>+P498/P514</f>
        <v>2.0144939745547093E-2</v>
      </c>
    </row>
    <row r="499" spans="1:17" ht="26.25" x14ac:dyDescent="0.25">
      <c r="A499" s="148" t="s">
        <v>209</v>
      </c>
      <c r="B499" s="149" t="s">
        <v>210</v>
      </c>
      <c r="C499" s="66">
        <v>9988</v>
      </c>
      <c r="D499" s="69">
        <f t="shared" si="34"/>
        <v>832.33333333333337</v>
      </c>
      <c r="E499" s="69">
        <f t="shared" si="35"/>
        <v>832.33333333333337</v>
      </c>
      <c r="F499" s="69">
        <f t="shared" si="35"/>
        <v>832.33333333333337</v>
      </c>
      <c r="G499" s="69">
        <f t="shared" si="35"/>
        <v>832.33333333333337</v>
      </c>
      <c r="H499" s="69">
        <f t="shared" si="35"/>
        <v>832.33333333333337</v>
      </c>
      <c r="I499" s="69">
        <f t="shared" si="35"/>
        <v>832.33333333333337</v>
      </c>
      <c r="J499" s="69">
        <f t="shared" si="35"/>
        <v>832.33333333333337</v>
      </c>
      <c r="K499" s="69">
        <f t="shared" si="35"/>
        <v>832.33333333333337</v>
      </c>
      <c r="L499" s="69">
        <f t="shared" si="35"/>
        <v>832.33333333333337</v>
      </c>
      <c r="M499" s="69">
        <f t="shared" si="35"/>
        <v>832.33333333333337</v>
      </c>
      <c r="N499" s="69">
        <f t="shared" si="35"/>
        <v>832.33333333333337</v>
      </c>
      <c r="O499" s="69">
        <f t="shared" si="35"/>
        <v>832.33333333333337</v>
      </c>
      <c r="P499" s="66">
        <f>SUM(D499:O499)</f>
        <v>9988</v>
      </c>
      <c r="Q499" s="67">
        <f>+P499/P514</f>
        <v>2.1969499173284317E-3</v>
      </c>
    </row>
    <row r="500" spans="1:17" ht="26.25" x14ac:dyDescent="0.25">
      <c r="A500" s="68">
        <v>3600</v>
      </c>
      <c r="B500" s="64" t="s">
        <v>211</v>
      </c>
      <c r="C500" s="66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6"/>
      <c r="Q500" s="67"/>
    </row>
    <row r="501" spans="1:17" ht="64.5" x14ac:dyDescent="0.25">
      <c r="A501" s="148">
        <v>3611</v>
      </c>
      <c r="B501" s="149" t="s">
        <v>212</v>
      </c>
      <c r="C501" s="66">
        <v>20000</v>
      </c>
      <c r="D501" s="69">
        <f>+C501/12</f>
        <v>1666.6666666666667</v>
      </c>
      <c r="E501" s="69">
        <f t="shared" ref="E501:O502" si="36">+D501</f>
        <v>1666.6666666666667</v>
      </c>
      <c r="F501" s="69">
        <f t="shared" si="36"/>
        <v>1666.6666666666667</v>
      </c>
      <c r="G501" s="69">
        <f t="shared" si="36"/>
        <v>1666.6666666666667</v>
      </c>
      <c r="H501" s="69">
        <f t="shared" si="36"/>
        <v>1666.6666666666667</v>
      </c>
      <c r="I501" s="69">
        <f t="shared" si="36"/>
        <v>1666.6666666666667</v>
      </c>
      <c r="J501" s="69">
        <f t="shared" si="36"/>
        <v>1666.6666666666667</v>
      </c>
      <c r="K501" s="69">
        <f t="shared" si="36"/>
        <v>1666.6666666666667</v>
      </c>
      <c r="L501" s="69">
        <f t="shared" si="36"/>
        <v>1666.6666666666667</v>
      </c>
      <c r="M501" s="69">
        <f t="shared" si="36"/>
        <v>1666.6666666666667</v>
      </c>
      <c r="N501" s="69">
        <f t="shared" si="36"/>
        <v>1666.6666666666667</v>
      </c>
      <c r="O501" s="69">
        <f t="shared" si="36"/>
        <v>1666.6666666666667</v>
      </c>
      <c r="P501" s="66">
        <f>SUM(D501:O501)</f>
        <v>20000</v>
      </c>
      <c r="Q501" s="67">
        <f>+P501/P514</f>
        <v>4.3991788492759943E-3</v>
      </c>
    </row>
    <row r="502" spans="1:17" s="137" customFormat="1" ht="51.75" x14ac:dyDescent="0.25">
      <c r="A502" s="148">
        <v>3661</v>
      </c>
      <c r="B502" s="149" t="s">
        <v>279</v>
      </c>
      <c r="C502" s="66">
        <v>4000</v>
      </c>
      <c r="D502" s="69">
        <f>+C502/12</f>
        <v>333.33333333333331</v>
      </c>
      <c r="E502" s="69">
        <f t="shared" si="36"/>
        <v>333.33333333333331</v>
      </c>
      <c r="F502" s="69">
        <f t="shared" si="36"/>
        <v>333.33333333333331</v>
      </c>
      <c r="G502" s="69">
        <f t="shared" si="36"/>
        <v>333.33333333333331</v>
      </c>
      <c r="H502" s="69">
        <f t="shared" si="36"/>
        <v>333.33333333333331</v>
      </c>
      <c r="I502" s="69">
        <f t="shared" si="36"/>
        <v>333.33333333333331</v>
      </c>
      <c r="J502" s="69">
        <f t="shared" si="36"/>
        <v>333.33333333333331</v>
      </c>
      <c r="K502" s="69">
        <f t="shared" si="36"/>
        <v>333.33333333333331</v>
      </c>
      <c r="L502" s="69">
        <f t="shared" si="36"/>
        <v>333.33333333333331</v>
      </c>
      <c r="M502" s="69">
        <f t="shared" si="36"/>
        <v>333.33333333333331</v>
      </c>
      <c r="N502" s="69">
        <f t="shared" si="36"/>
        <v>333.33333333333331</v>
      </c>
      <c r="O502" s="69">
        <f t="shared" si="36"/>
        <v>333.33333333333331</v>
      </c>
      <c r="P502" s="66">
        <f>SUM(D502:O502)</f>
        <v>4000.0000000000005</v>
      </c>
      <c r="Q502" s="67">
        <f>+P502/P514</f>
        <v>8.7983576985519894E-4</v>
      </c>
    </row>
    <row r="503" spans="1:17" ht="26.25" x14ac:dyDescent="0.25">
      <c r="A503" s="68">
        <v>3700</v>
      </c>
      <c r="B503" s="64" t="s">
        <v>213</v>
      </c>
      <c r="C503" s="66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6"/>
      <c r="Q503" s="67"/>
    </row>
    <row r="504" spans="1:17" x14ac:dyDescent="0.25">
      <c r="A504" s="148" t="s">
        <v>214</v>
      </c>
      <c r="B504" s="149" t="s">
        <v>215</v>
      </c>
      <c r="C504" s="66">
        <v>39987</v>
      </c>
      <c r="D504" s="69">
        <f>+C504/12</f>
        <v>3332.25</v>
      </c>
      <c r="E504" s="69">
        <f t="shared" ref="E504:O510" si="37">+D504</f>
        <v>3332.25</v>
      </c>
      <c r="F504" s="69">
        <f t="shared" si="37"/>
        <v>3332.25</v>
      </c>
      <c r="G504" s="69">
        <f t="shared" si="37"/>
        <v>3332.25</v>
      </c>
      <c r="H504" s="69">
        <f t="shared" si="37"/>
        <v>3332.25</v>
      </c>
      <c r="I504" s="69">
        <f t="shared" si="37"/>
        <v>3332.25</v>
      </c>
      <c r="J504" s="69">
        <f t="shared" si="37"/>
        <v>3332.25</v>
      </c>
      <c r="K504" s="69">
        <f t="shared" si="37"/>
        <v>3332.25</v>
      </c>
      <c r="L504" s="69">
        <f t="shared" si="37"/>
        <v>3332.25</v>
      </c>
      <c r="M504" s="69">
        <f t="shared" si="37"/>
        <v>3332.25</v>
      </c>
      <c r="N504" s="69">
        <f t="shared" si="37"/>
        <v>3332.25</v>
      </c>
      <c r="O504" s="69">
        <f t="shared" si="37"/>
        <v>3332.25</v>
      </c>
      <c r="P504" s="66">
        <f>SUM(D504:O504)</f>
        <v>39987</v>
      </c>
      <c r="Q504" s="67">
        <f>+P504/P514</f>
        <v>8.7954982322999593E-3</v>
      </c>
    </row>
    <row r="505" spans="1:17" ht="26.25" x14ac:dyDescent="0.25">
      <c r="A505" s="148" t="s">
        <v>216</v>
      </c>
      <c r="B505" s="149" t="s">
        <v>217</v>
      </c>
      <c r="C505" s="66">
        <v>18040</v>
      </c>
      <c r="D505" s="69">
        <f>+C505/12</f>
        <v>1503.3333333333333</v>
      </c>
      <c r="E505" s="69">
        <f t="shared" si="37"/>
        <v>1503.3333333333333</v>
      </c>
      <c r="F505" s="69">
        <f t="shared" si="37"/>
        <v>1503.3333333333333</v>
      </c>
      <c r="G505" s="69">
        <f t="shared" si="37"/>
        <v>1503.3333333333333</v>
      </c>
      <c r="H505" s="69">
        <f t="shared" si="37"/>
        <v>1503.3333333333333</v>
      </c>
      <c r="I505" s="69">
        <f t="shared" si="37"/>
        <v>1503.3333333333333</v>
      </c>
      <c r="J505" s="69">
        <f t="shared" si="37"/>
        <v>1503.3333333333333</v>
      </c>
      <c r="K505" s="69">
        <f t="shared" si="37"/>
        <v>1503.3333333333333</v>
      </c>
      <c r="L505" s="69">
        <f t="shared" si="37"/>
        <v>1503.3333333333333</v>
      </c>
      <c r="M505" s="69">
        <f t="shared" si="37"/>
        <v>1503.3333333333333</v>
      </c>
      <c r="N505" s="69">
        <f t="shared" si="37"/>
        <v>1503.3333333333333</v>
      </c>
      <c r="O505" s="69">
        <f t="shared" si="37"/>
        <v>1503.3333333333333</v>
      </c>
      <c r="P505" s="66">
        <f>SUM(D505:O505)</f>
        <v>18040</v>
      </c>
      <c r="Q505" s="67">
        <f>+P505/P514</f>
        <v>3.9680593220469467E-3</v>
      </c>
    </row>
    <row r="506" spans="1:17" x14ac:dyDescent="0.25">
      <c r="A506" s="148" t="s">
        <v>218</v>
      </c>
      <c r="B506" s="149" t="s">
        <v>219</v>
      </c>
      <c r="C506" s="66">
        <v>140000</v>
      </c>
      <c r="D506" s="69">
        <f>+C506/12</f>
        <v>11666.666666666666</v>
      </c>
      <c r="E506" s="69">
        <f t="shared" si="37"/>
        <v>11666.666666666666</v>
      </c>
      <c r="F506" s="69">
        <f t="shared" si="37"/>
        <v>11666.666666666666</v>
      </c>
      <c r="G506" s="69">
        <f t="shared" si="37"/>
        <v>11666.666666666666</v>
      </c>
      <c r="H506" s="69">
        <f t="shared" si="37"/>
        <v>11666.666666666666</v>
      </c>
      <c r="I506" s="69">
        <f t="shared" si="37"/>
        <v>11666.666666666666</v>
      </c>
      <c r="J506" s="69">
        <f t="shared" si="37"/>
        <v>11666.666666666666</v>
      </c>
      <c r="K506" s="69">
        <f t="shared" si="37"/>
        <v>11666.666666666666</v>
      </c>
      <c r="L506" s="69">
        <f t="shared" si="37"/>
        <v>11666.666666666666</v>
      </c>
      <c r="M506" s="69">
        <f t="shared" si="37"/>
        <v>11666.666666666666</v>
      </c>
      <c r="N506" s="69">
        <f t="shared" si="37"/>
        <v>11666.666666666666</v>
      </c>
      <c r="O506" s="69">
        <f t="shared" si="37"/>
        <v>11666.666666666666</v>
      </c>
      <c r="P506" s="66">
        <f>SUM(D506:O506)</f>
        <v>140000.00000000003</v>
      </c>
      <c r="Q506" s="67">
        <f>+P506/P514</f>
        <v>3.0794251944931964E-2</v>
      </c>
    </row>
    <row r="507" spans="1:17" x14ac:dyDescent="0.25">
      <c r="A507" s="68">
        <v>3800</v>
      </c>
      <c r="B507" s="64" t="s">
        <v>220</v>
      </c>
      <c r="C507" s="66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6"/>
      <c r="Q507" s="67"/>
    </row>
    <row r="508" spans="1:17" x14ac:dyDescent="0.25">
      <c r="A508" s="148">
        <v>3821</v>
      </c>
      <c r="B508" s="149" t="s">
        <v>221</v>
      </c>
      <c r="C508" s="66">
        <v>25000</v>
      </c>
      <c r="D508" s="69">
        <f>+C508/12</f>
        <v>2083.3333333333335</v>
      </c>
      <c r="E508" s="69">
        <f t="shared" si="37"/>
        <v>2083.3333333333335</v>
      </c>
      <c r="F508" s="69">
        <f t="shared" si="37"/>
        <v>2083.3333333333335</v>
      </c>
      <c r="G508" s="69">
        <f t="shared" si="37"/>
        <v>2083.3333333333335</v>
      </c>
      <c r="H508" s="69">
        <f t="shared" si="37"/>
        <v>2083.3333333333335</v>
      </c>
      <c r="I508" s="69">
        <f t="shared" si="37"/>
        <v>2083.3333333333335</v>
      </c>
      <c r="J508" s="69">
        <f t="shared" si="37"/>
        <v>2083.3333333333335</v>
      </c>
      <c r="K508" s="69">
        <f t="shared" si="37"/>
        <v>2083.3333333333335</v>
      </c>
      <c r="L508" s="69">
        <f t="shared" si="37"/>
        <v>2083.3333333333335</v>
      </c>
      <c r="M508" s="69">
        <f t="shared" si="37"/>
        <v>2083.3333333333335</v>
      </c>
      <c r="N508" s="69">
        <f t="shared" si="37"/>
        <v>2083.3333333333335</v>
      </c>
      <c r="O508" s="69">
        <f t="shared" si="37"/>
        <v>2083.3333333333335</v>
      </c>
      <c r="P508" s="66">
        <f>SUM(D508:O508)</f>
        <v>24999.999999999996</v>
      </c>
      <c r="Q508" s="67">
        <f>+P508/P514</f>
        <v>5.4989735615949917E-3</v>
      </c>
    </row>
    <row r="509" spans="1:17" x14ac:dyDescent="0.25">
      <c r="A509" s="148" t="s">
        <v>222</v>
      </c>
      <c r="B509" s="149" t="s">
        <v>223</v>
      </c>
      <c r="C509" s="66">
        <v>52000</v>
      </c>
      <c r="D509" s="69">
        <f>+C509/12</f>
        <v>4333.333333333333</v>
      </c>
      <c r="E509" s="69">
        <f t="shared" si="37"/>
        <v>4333.333333333333</v>
      </c>
      <c r="F509" s="69">
        <f t="shared" si="37"/>
        <v>4333.333333333333</v>
      </c>
      <c r="G509" s="69">
        <f t="shared" si="37"/>
        <v>4333.333333333333</v>
      </c>
      <c r="H509" s="69">
        <f t="shared" si="37"/>
        <v>4333.333333333333</v>
      </c>
      <c r="I509" s="69">
        <f t="shared" si="37"/>
        <v>4333.333333333333</v>
      </c>
      <c r="J509" s="69">
        <f t="shared" si="37"/>
        <v>4333.333333333333</v>
      </c>
      <c r="K509" s="69">
        <f t="shared" si="37"/>
        <v>4333.333333333333</v>
      </c>
      <c r="L509" s="69">
        <f t="shared" si="37"/>
        <v>4333.333333333333</v>
      </c>
      <c r="M509" s="69">
        <f t="shared" si="37"/>
        <v>4333.333333333333</v>
      </c>
      <c r="N509" s="69">
        <f t="shared" si="37"/>
        <v>4333.333333333333</v>
      </c>
      <c r="O509" s="69">
        <f t="shared" si="37"/>
        <v>4333.333333333333</v>
      </c>
      <c r="P509" s="66">
        <f>SUM(D509:O509)</f>
        <v>52000.000000000007</v>
      </c>
      <c r="Q509" s="67">
        <f>+P509/P514</f>
        <v>1.1437865008117587E-2</v>
      </c>
    </row>
    <row r="510" spans="1:17" s="137" customFormat="1" x14ac:dyDescent="0.25">
      <c r="A510" s="148">
        <v>3851</v>
      </c>
      <c r="B510" s="149" t="s">
        <v>258</v>
      </c>
      <c r="C510" s="66">
        <v>12000</v>
      </c>
      <c r="D510" s="69">
        <f>+C510/12</f>
        <v>1000</v>
      </c>
      <c r="E510" s="69">
        <f t="shared" si="37"/>
        <v>1000</v>
      </c>
      <c r="F510" s="69">
        <f t="shared" si="37"/>
        <v>1000</v>
      </c>
      <c r="G510" s="69">
        <f t="shared" si="37"/>
        <v>1000</v>
      </c>
      <c r="H510" s="69">
        <f t="shared" si="37"/>
        <v>1000</v>
      </c>
      <c r="I510" s="69">
        <f t="shared" si="37"/>
        <v>1000</v>
      </c>
      <c r="J510" s="69">
        <f t="shared" si="37"/>
        <v>1000</v>
      </c>
      <c r="K510" s="69">
        <f t="shared" si="37"/>
        <v>1000</v>
      </c>
      <c r="L510" s="69">
        <f t="shared" si="37"/>
        <v>1000</v>
      </c>
      <c r="M510" s="69">
        <f t="shared" si="37"/>
        <v>1000</v>
      </c>
      <c r="N510" s="69">
        <f t="shared" si="37"/>
        <v>1000</v>
      </c>
      <c r="O510" s="69">
        <f t="shared" si="37"/>
        <v>1000</v>
      </c>
      <c r="P510" s="66">
        <f>SUM(D510:O510)</f>
        <v>12000</v>
      </c>
      <c r="Q510" s="67">
        <f>+P510/P514</f>
        <v>2.6395073095655964E-3</v>
      </c>
    </row>
    <row r="511" spans="1:17" x14ac:dyDescent="0.25">
      <c r="A511" s="68">
        <v>3900</v>
      </c>
      <c r="B511" s="64" t="s">
        <v>224</v>
      </c>
      <c r="C511" s="66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6"/>
      <c r="Q511" s="67"/>
    </row>
    <row r="512" spans="1:17" x14ac:dyDescent="0.25">
      <c r="A512" s="148" t="s">
        <v>225</v>
      </c>
      <c r="B512" s="149" t="s">
        <v>226</v>
      </c>
      <c r="C512" s="66">
        <v>45000</v>
      </c>
      <c r="D512" s="69">
        <f>+C512/12</f>
        <v>3750</v>
      </c>
      <c r="E512" s="69">
        <f t="shared" ref="E512:O513" si="38">+D512</f>
        <v>3750</v>
      </c>
      <c r="F512" s="69">
        <f t="shared" si="38"/>
        <v>3750</v>
      </c>
      <c r="G512" s="69">
        <f t="shared" si="38"/>
        <v>3750</v>
      </c>
      <c r="H512" s="69">
        <f t="shared" si="38"/>
        <v>3750</v>
      </c>
      <c r="I512" s="69">
        <f t="shared" si="38"/>
        <v>3750</v>
      </c>
      <c r="J512" s="69">
        <f t="shared" si="38"/>
        <v>3750</v>
      </c>
      <c r="K512" s="69">
        <f t="shared" si="38"/>
        <v>3750</v>
      </c>
      <c r="L512" s="69">
        <f t="shared" si="38"/>
        <v>3750</v>
      </c>
      <c r="M512" s="69">
        <f t="shared" si="38"/>
        <v>3750</v>
      </c>
      <c r="N512" s="69">
        <f t="shared" si="38"/>
        <v>3750</v>
      </c>
      <c r="O512" s="69">
        <f t="shared" si="38"/>
        <v>3750</v>
      </c>
      <c r="P512" s="66">
        <f>SUM(D512:O512)</f>
        <v>45000</v>
      </c>
      <c r="Q512" s="67">
        <f>+P512/P514</f>
        <v>9.8981524108709869E-3</v>
      </c>
    </row>
    <row r="513" spans="1:17" s="137" customFormat="1" ht="26.25" x14ac:dyDescent="0.25">
      <c r="A513" s="148">
        <v>3951</v>
      </c>
      <c r="B513" s="149" t="s">
        <v>229</v>
      </c>
      <c r="C513" s="66">
        <v>5000</v>
      </c>
      <c r="D513" s="69">
        <f>+C513/12</f>
        <v>416.66666666666669</v>
      </c>
      <c r="E513" s="69">
        <f t="shared" si="38"/>
        <v>416.66666666666669</v>
      </c>
      <c r="F513" s="69">
        <f t="shared" si="38"/>
        <v>416.66666666666669</v>
      </c>
      <c r="G513" s="69">
        <f t="shared" si="38"/>
        <v>416.66666666666669</v>
      </c>
      <c r="H513" s="69">
        <f t="shared" si="38"/>
        <v>416.66666666666669</v>
      </c>
      <c r="I513" s="69">
        <f t="shared" si="38"/>
        <v>416.66666666666669</v>
      </c>
      <c r="J513" s="69">
        <f t="shared" si="38"/>
        <v>416.66666666666669</v>
      </c>
      <c r="K513" s="69">
        <f t="shared" si="38"/>
        <v>416.66666666666669</v>
      </c>
      <c r="L513" s="69">
        <f t="shared" si="38"/>
        <v>416.66666666666669</v>
      </c>
      <c r="M513" s="69">
        <f t="shared" si="38"/>
        <v>416.66666666666669</v>
      </c>
      <c r="N513" s="69">
        <f t="shared" si="38"/>
        <v>416.66666666666669</v>
      </c>
      <c r="O513" s="69">
        <f t="shared" si="38"/>
        <v>416.66666666666669</v>
      </c>
      <c r="P513" s="66">
        <f>SUM(D513:O513)</f>
        <v>5000</v>
      </c>
      <c r="Q513" s="67">
        <f>+P513/P514</f>
        <v>1.0997947123189986E-3</v>
      </c>
    </row>
    <row r="514" spans="1:17" x14ac:dyDescent="0.25">
      <c r="A514" s="70"/>
      <c r="B514" s="77" t="s">
        <v>130</v>
      </c>
      <c r="C514" s="78">
        <f t="shared" ref="C514:P514" si="39">+C512+C510+C509+C508+C506+C505+C504+C502+C501+C499+C498+C497+C496+C495+C493+C476+C475+C473+C472+C471+C470+C469+C468+C466+C465+C463+C462+C461+C460+C459+C458+C457+C456+C455+C513</f>
        <v>4546303</v>
      </c>
      <c r="D514" s="78">
        <f t="shared" si="39"/>
        <v>378858.58333333337</v>
      </c>
      <c r="E514" s="78">
        <f t="shared" si="39"/>
        <v>378858.58333333337</v>
      </c>
      <c r="F514" s="78">
        <f t="shared" si="39"/>
        <v>378858.58333333337</v>
      </c>
      <c r="G514" s="78">
        <f t="shared" si="39"/>
        <v>378858.58333333337</v>
      </c>
      <c r="H514" s="78">
        <f t="shared" si="39"/>
        <v>378858.58333333337</v>
      </c>
      <c r="I514" s="78">
        <f t="shared" si="39"/>
        <v>378858.58333333337</v>
      </c>
      <c r="J514" s="78">
        <f t="shared" si="39"/>
        <v>378858.58333333337</v>
      </c>
      <c r="K514" s="78">
        <f t="shared" si="39"/>
        <v>378858.58333333337</v>
      </c>
      <c r="L514" s="78">
        <f t="shared" si="39"/>
        <v>378858.58333333337</v>
      </c>
      <c r="M514" s="78">
        <f t="shared" si="39"/>
        <v>378858.58333333337</v>
      </c>
      <c r="N514" s="78">
        <f t="shared" si="39"/>
        <v>378858.58333333337</v>
      </c>
      <c r="O514" s="78">
        <f t="shared" si="39"/>
        <v>378858.58333333337</v>
      </c>
      <c r="P514" s="78">
        <f t="shared" si="39"/>
        <v>4546303</v>
      </c>
      <c r="Q514" s="79">
        <f>SUM(Q454:Q512)</f>
        <v>0.99655984213986626</v>
      </c>
    </row>
    <row r="515" spans="1:17" x14ac:dyDescent="0.25">
      <c r="A515" s="5"/>
      <c r="B515" s="5"/>
      <c r="C515" s="18"/>
      <c r="D515" s="1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74"/>
    </row>
    <row r="516" spans="1:17" x14ac:dyDescent="0.25">
      <c r="A516" s="5"/>
      <c r="B516" s="5"/>
      <c r="C516" s="18"/>
      <c r="D516" s="1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7" x14ac:dyDescent="0.25">
      <c r="C517" s="65"/>
      <c r="D517" s="34"/>
    </row>
    <row r="518" spans="1:17" x14ac:dyDescent="0.25">
      <c r="C518" s="65"/>
      <c r="D518" s="34"/>
    </row>
    <row r="519" spans="1:17" x14ac:dyDescent="0.25">
      <c r="C519" s="65"/>
      <c r="D519" s="34"/>
    </row>
    <row r="520" spans="1:17" x14ac:dyDescent="0.25">
      <c r="C520" s="65"/>
      <c r="D520" s="34"/>
    </row>
    <row r="521" spans="1:17" x14ac:dyDescent="0.25">
      <c r="C521" s="65"/>
      <c r="D521" s="34"/>
    </row>
    <row r="522" spans="1:17" x14ac:dyDescent="0.25">
      <c r="C522" s="65"/>
      <c r="D522" s="34"/>
    </row>
    <row r="523" spans="1:17" x14ac:dyDescent="0.25">
      <c r="C523" s="65"/>
      <c r="D523" s="34"/>
    </row>
    <row r="524" spans="1:17" x14ac:dyDescent="0.25">
      <c r="C524" s="65"/>
      <c r="D524" s="34"/>
    </row>
    <row r="525" spans="1:17" x14ac:dyDescent="0.25">
      <c r="C525" s="80"/>
    </row>
    <row r="526" spans="1:17" ht="15.75" x14ac:dyDescent="0.25">
      <c r="B526" s="50" t="s">
        <v>1</v>
      </c>
      <c r="C526" s="80"/>
    </row>
    <row r="527" spans="1:17" ht="15.75" x14ac:dyDescent="0.25">
      <c r="B527" s="50" t="s">
        <v>315</v>
      </c>
      <c r="C527" s="80"/>
    </row>
    <row r="528" spans="1:17" ht="15.75" x14ac:dyDescent="0.25">
      <c r="B528" s="50" t="s">
        <v>76</v>
      </c>
      <c r="C528" s="80"/>
    </row>
    <row r="529" spans="2:15" x14ac:dyDescent="0.25">
      <c r="C529" s="80"/>
    </row>
    <row r="530" spans="2:15" x14ac:dyDescent="0.25">
      <c r="C530" s="80"/>
    </row>
    <row r="531" spans="2:15" x14ac:dyDescent="0.25">
      <c r="C531" s="80"/>
    </row>
    <row r="535" spans="2:15" ht="15.75" x14ac:dyDescent="0.25">
      <c r="B535" s="50"/>
    </row>
    <row r="537" spans="2:15" x14ac:dyDescent="0.25">
      <c r="B537" s="5"/>
      <c r="C537" s="7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</row>
    <row r="538" spans="2:15" x14ac:dyDescent="0.25">
      <c r="B538" s="5"/>
      <c r="C538" s="7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</row>
    <row r="539" spans="2:15" x14ac:dyDescent="0.25">
      <c r="B539" s="5"/>
      <c r="C539" s="7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</row>
    <row r="540" spans="2:15" x14ac:dyDescent="0.25">
      <c r="B540" s="5"/>
      <c r="C540" s="7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</row>
    <row r="541" spans="2:15" x14ac:dyDescent="0.25">
      <c r="B541" s="5"/>
      <c r="C541" s="7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</row>
    <row r="542" spans="2:15" x14ac:dyDescent="0.25">
      <c r="B542" s="5"/>
      <c r="C542" s="7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</row>
    <row r="543" spans="2:15" x14ac:dyDescent="0.25">
      <c r="B543" s="5"/>
      <c r="C543" s="7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</row>
    <row r="544" spans="2:15" x14ac:dyDescent="0.25">
      <c r="B544" s="5"/>
      <c r="C544" s="7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</row>
    <row r="545" spans="2:15" x14ac:dyDescent="0.25">
      <c r="B545" s="5"/>
      <c r="C545" s="7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</row>
    <row r="546" spans="2:15" x14ac:dyDescent="0.25">
      <c r="B546" s="5"/>
      <c r="C546" s="7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</row>
    <row r="547" spans="2:15" x14ac:dyDescent="0.25">
      <c r="B547" s="5"/>
      <c r="C547" s="7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</row>
    <row r="548" spans="2:15" ht="26.25" x14ac:dyDescent="0.4">
      <c r="B548" s="170" t="s">
        <v>311</v>
      </c>
      <c r="C548" s="170"/>
      <c r="D548" s="170"/>
      <c r="E548" s="170"/>
      <c r="F548" s="170"/>
      <c r="G548" s="170"/>
      <c r="H548" s="170"/>
      <c r="I548" s="170"/>
      <c r="J548" s="170"/>
      <c r="K548" s="170"/>
      <c r="L548" s="170"/>
      <c r="M548" s="170"/>
      <c r="N548" s="170"/>
      <c r="O548" s="170"/>
    </row>
    <row r="549" spans="2:15" x14ac:dyDescent="0.25">
      <c r="C549" s="80"/>
    </row>
    <row r="550" spans="2:15" x14ac:dyDescent="0.25">
      <c r="C550" s="80"/>
    </row>
    <row r="551" spans="2:15" x14ac:dyDescent="0.25">
      <c r="C551" s="80"/>
    </row>
    <row r="552" spans="2:15" x14ac:dyDescent="0.25">
      <c r="C552" s="80"/>
    </row>
    <row r="553" spans="2:15" x14ac:dyDescent="0.25">
      <c r="C553" s="80"/>
    </row>
    <row r="554" spans="2:15" x14ac:dyDescent="0.25">
      <c r="C554" s="80"/>
    </row>
    <row r="555" spans="2:15" x14ac:dyDescent="0.25">
      <c r="C555" s="80"/>
    </row>
    <row r="556" spans="2:15" x14ac:dyDescent="0.25">
      <c r="C556" s="80"/>
    </row>
    <row r="557" spans="2:15" x14ac:dyDescent="0.25">
      <c r="C557" s="80"/>
    </row>
    <row r="558" spans="2:15" x14ac:dyDescent="0.25">
      <c r="C558" s="80"/>
    </row>
    <row r="559" spans="2:15" x14ac:dyDescent="0.25">
      <c r="C559" s="80"/>
    </row>
    <row r="560" spans="2:15" x14ac:dyDescent="0.25">
      <c r="C560" s="80"/>
    </row>
    <row r="561" spans="3:3" x14ac:dyDescent="0.25">
      <c r="C561" s="80"/>
    </row>
    <row r="562" spans="3:3" x14ac:dyDescent="0.25">
      <c r="C562" s="80"/>
    </row>
    <row r="563" spans="3:3" x14ac:dyDescent="0.25">
      <c r="C563" s="80"/>
    </row>
    <row r="564" spans="3:3" x14ac:dyDescent="0.25">
      <c r="C564" s="80"/>
    </row>
    <row r="565" spans="3:3" x14ac:dyDescent="0.25">
      <c r="C565" s="80"/>
    </row>
    <row r="566" spans="3:3" x14ac:dyDescent="0.25">
      <c r="C566" s="80"/>
    </row>
    <row r="567" spans="3:3" x14ac:dyDescent="0.25">
      <c r="C567" s="80"/>
    </row>
    <row r="568" spans="3:3" x14ac:dyDescent="0.25">
      <c r="C568" s="80"/>
    </row>
    <row r="569" spans="3:3" x14ac:dyDescent="0.25">
      <c r="C569" s="80"/>
    </row>
    <row r="570" spans="3:3" x14ac:dyDescent="0.25">
      <c r="C570" s="80"/>
    </row>
    <row r="571" spans="3:3" x14ac:dyDescent="0.25">
      <c r="C571" s="80"/>
    </row>
    <row r="572" spans="3:3" x14ac:dyDescent="0.25">
      <c r="C572" s="80"/>
    </row>
    <row r="573" spans="3:3" x14ac:dyDescent="0.25">
      <c r="C573" s="80"/>
    </row>
    <row r="574" spans="3:3" x14ac:dyDescent="0.25">
      <c r="C574" s="80"/>
    </row>
    <row r="575" spans="3:3" x14ac:dyDescent="0.25">
      <c r="C575" s="80"/>
    </row>
    <row r="576" spans="3:3" x14ac:dyDescent="0.25">
      <c r="C576" s="80"/>
    </row>
    <row r="577" spans="2:15" x14ac:dyDescent="0.25">
      <c r="C577" s="80"/>
    </row>
    <row r="578" spans="2:15" x14ac:dyDescent="0.25">
      <c r="C578" s="80"/>
    </row>
    <row r="579" spans="2:15" x14ac:dyDescent="0.25">
      <c r="C579" s="80"/>
    </row>
    <row r="580" spans="2:15" x14ac:dyDescent="0.25">
      <c r="C580" s="80"/>
    </row>
    <row r="581" spans="2:15" x14ac:dyDescent="0.25">
      <c r="C581" s="80"/>
    </row>
    <row r="582" spans="2:15" x14ac:dyDescent="0.25">
      <c r="C582" s="80"/>
    </row>
    <row r="583" spans="2:15" x14ac:dyDescent="0.25">
      <c r="C583" s="80"/>
    </row>
    <row r="584" spans="2:15" x14ac:dyDescent="0.25">
      <c r="C584" s="80"/>
    </row>
    <row r="585" spans="2:15" x14ac:dyDescent="0.25">
      <c r="C585" s="80"/>
    </row>
    <row r="586" spans="2:15" x14ac:dyDescent="0.25">
      <c r="C586" s="80"/>
    </row>
    <row r="587" spans="2:15" ht="15.75" x14ac:dyDescent="0.25">
      <c r="B587" s="50" t="s">
        <v>1</v>
      </c>
      <c r="C587" s="80"/>
    </row>
    <row r="588" spans="2:15" ht="15.75" x14ac:dyDescent="0.25">
      <c r="B588" s="50" t="s">
        <v>315</v>
      </c>
      <c r="C588" s="80"/>
    </row>
    <row r="589" spans="2:15" ht="15.75" x14ac:dyDescent="0.25">
      <c r="B589" s="50" t="s">
        <v>76</v>
      </c>
      <c r="C589" s="80"/>
    </row>
    <row r="590" spans="2:15" x14ac:dyDescent="0.25">
      <c r="C590" s="80"/>
    </row>
    <row r="591" spans="2:15" ht="15.75" x14ac:dyDescent="0.25">
      <c r="B591" s="171" t="s">
        <v>312</v>
      </c>
      <c r="C591" s="171"/>
      <c r="D591" s="171"/>
      <c r="E591" s="171"/>
      <c r="F591" s="171"/>
      <c r="G591" s="171"/>
      <c r="H591" s="171"/>
      <c r="I591" s="171"/>
      <c r="J591" s="171"/>
      <c r="K591" s="171"/>
      <c r="L591" s="171"/>
      <c r="M591" s="171"/>
      <c r="N591" s="171"/>
      <c r="O591" s="171"/>
    </row>
    <row r="592" spans="2:15" ht="15.75" x14ac:dyDescent="0.25"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</row>
    <row r="593" spans="1:17" x14ac:dyDescent="0.25">
      <c r="A593" s="53" t="s">
        <v>92</v>
      </c>
      <c r="B593" s="53"/>
      <c r="C593" s="54"/>
      <c r="D593" s="172" t="s">
        <v>93</v>
      </c>
      <c r="E593" s="172"/>
      <c r="F593" s="172"/>
      <c r="G593" s="172"/>
      <c r="H593" s="172"/>
      <c r="I593" s="172"/>
      <c r="J593" s="172"/>
      <c r="K593" s="172"/>
      <c r="L593" s="172"/>
      <c r="M593" s="172"/>
      <c r="N593" s="172"/>
      <c r="O593" s="172"/>
      <c r="P593" s="54"/>
      <c r="Q593" s="55"/>
    </row>
    <row r="594" spans="1:17" x14ac:dyDescent="0.25">
      <c r="A594" s="53" t="s">
        <v>94</v>
      </c>
      <c r="B594" s="53"/>
      <c r="C594" s="54" t="s">
        <v>95</v>
      </c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5"/>
    </row>
    <row r="595" spans="1:17" x14ac:dyDescent="0.25">
      <c r="A595" s="54" t="s">
        <v>96</v>
      </c>
      <c r="B595" s="54" t="s">
        <v>97</v>
      </c>
      <c r="C595" s="54" t="s">
        <v>98</v>
      </c>
      <c r="D595" s="54" t="s">
        <v>99</v>
      </c>
      <c r="E595" s="54" t="s">
        <v>100</v>
      </c>
      <c r="F595" s="54" t="s">
        <v>101</v>
      </c>
      <c r="G595" s="54" t="s">
        <v>102</v>
      </c>
      <c r="H595" s="54" t="s">
        <v>103</v>
      </c>
      <c r="I595" s="54" t="s">
        <v>104</v>
      </c>
      <c r="J595" s="54" t="s">
        <v>105</v>
      </c>
      <c r="K595" s="54" t="s">
        <v>106</v>
      </c>
      <c r="L595" s="54" t="s">
        <v>107</v>
      </c>
      <c r="M595" s="54" t="s">
        <v>108</v>
      </c>
      <c r="N595" s="54" t="s">
        <v>109</v>
      </c>
      <c r="O595" s="54" t="s">
        <v>110</v>
      </c>
      <c r="P595" s="54" t="s">
        <v>62</v>
      </c>
      <c r="Q595" s="54" t="s">
        <v>87</v>
      </c>
    </row>
    <row r="596" spans="1:17" x14ac:dyDescent="0.25">
      <c r="C596" s="80"/>
    </row>
    <row r="597" spans="1:17" x14ac:dyDescent="0.25">
      <c r="A597" s="16">
        <v>5000</v>
      </c>
      <c r="B597" s="75" t="s">
        <v>230</v>
      </c>
      <c r="C597" s="7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7" s="137" customFormat="1" x14ac:dyDescent="0.25">
      <c r="A598" s="16">
        <v>5100</v>
      </c>
      <c r="B598" s="75" t="s">
        <v>259</v>
      </c>
      <c r="C598" s="75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74"/>
    </row>
    <row r="599" spans="1:17" s="137" customFormat="1" ht="30" x14ac:dyDescent="0.25">
      <c r="A599" s="153">
        <v>5151</v>
      </c>
      <c r="B599" s="147" t="s">
        <v>260</v>
      </c>
      <c r="C599" s="18">
        <v>33000</v>
      </c>
      <c r="D599" s="14">
        <f>+C599/7</f>
        <v>4714.2857142857147</v>
      </c>
      <c r="E599" s="14">
        <f t="shared" ref="E599:J599" si="40">+D599</f>
        <v>4714.2857142857147</v>
      </c>
      <c r="F599" s="14">
        <f t="shared" si="40"/>
        <v>4714.2857142857147</v>
      </c>
      <c r="G599" s="14">
        <f t="shared" si="40"/>
        <v>4714.2857142857147</v>
      </c>
      <c r="H599" s="14">
        <f t="shared" si="40"/>
        <v>4714.2857142857147</v>
      </c>
      <c r="I599" s="14">
        <f t="shared" si="40"/>
        <v>4714.2857142857147</v>
      </c>
      <c r="J599" s="14">
        <f t="shared" si="40"/>
        <v>4714.2857142857147</v>
      </c>
      <c r="K599" s="14"/>
      <c r="L599" s="14"/>
      <c r="M599" s="14"/>
      <c r="N599" s="14"/>
      <c r="O599" s="14"/>
      <c r="P599" s="18">
        <f>SUM(D599:O599)</f>
        <v>33000</v>
      </c>
      <c r="Q599" s="152">
        <f>+P599/P608</f>
        <v>8.3875772356070452E-2</v>
      </c>
    </row>
    <row r="600" spans="1:17" s="137" customFormat="1" ht="30" x14ac:dyDescent="0.25">
      <c r="A600" s="16">
        <v>5200</v>
      </c>
      <c r="B600" s="76" t="s">
        <v>261</v>
      </c>
      <c r="C600" s="18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8"/>
      <c r="Q600" s="67"/>
    </row>
    <row r="601" spans="1:17" s="137" customFormat="1" ht="30" x14ac:dyDescent="0.25">
      <c r="A601" s="153">
        <v>5211</v>
      </c>
      <c r="B601" s="147" t="s">
        <v>262</v>
      </c>
      <c r="C601" s="18">
        <v>18000</v>
      </c>
      <c r="D601" s="14">
        <f>+C601/7</f>
        <v>2571.4285714285716</v>
      </c>
      <c r="E601" s="14">
        <f t="shared" ref="E601:J601" si="41">+D601</f>
        <v>2571.4285714285716</v>
      </c>
      <c r="F601" s="14">
        <f t="shared" si="41"/>
        <v>2571.4285714285716</v>
      </c>
      <c r="G601" s="14">
        <f t="shared" si="41"/>
        <v>2571.4285714285716</v>
      </c>
      <c r="H601" s="14">
        <f t="shared" si="41"/>
        <v>2571.4285714285716</v>
      </c>
      <c r="I601" s="14">
        <f t="shared" si="41"/>
        <v>2571.4285714285716</v>
      </c>
      <c r="J601" s="14">
        <f t="shared" si="41"/>
        <v>2571.4285714285716</v>
      </c>
      <c r="K601" s="14"/>
      <c r="L601" s="14"/>
      <c r="M601" s="14"/>
      <c r="N601" s="14"/>
      <c r="O601" s="14"/>
      <c r="P601" s="18">
        <f>SUM(D601:O601)</f>
        <v>18000.000000000004</v>
      </c>
      <c r="Q601" s="152">
        <f>+P601/P608</f>
        <v>4.5750421285129343E-2</v>
      </c>
    </row>
    <row r="602" spans="1:17" s="137" customFormat="1" ht="30" x14ac:dyDescent="0.25">
      <c r="A602" s="153">
        <v>5291</v>
      </c>
      <c r="B602" s="147" t="s">
        <v>281</v>
      </c>
      <c r="C602" s="18">
        <v>5000</v>
      </c>
      <c r="D602" s="14">
        <f>+C602/7</f>
        <v>714.28571428571433</v>
      </c>
      <c r="E602" s="14">
        <f t="shared" ref="E602:J602" si="42">+D602</f>
        <v>714.28571428571433</v>
      </c>
      <c r="F602" s="14">
        <f t="shared" si="42"/>
        <v>714.28571428571433</v>
      </c>
      <c r="G602" s="14">
        <f t="shared" si="42"/>
        <v>714.28571428571433</v>
      </c>
      <c r="H602" s="14">
        <f t="shared" si="42"/>
        <v>714.28571428571433</v>
      </c>
      <c r="I602" s="14">
        <f t="shared" si="42"/>
        <v>714.28571428571433</v>
      </c>
      <c r="J602" s="14">
        <f t="shared" si="42"/>
        <v>714.28571428571433</v>
      </c>
      <c r="K602" s="14"/>
      <c r="L602" s="14"/>
      <c r="M602" s="14"/>
      <c r="N602" s="14"/>
      <c r="O602" s="14"/>
      <c r="P602" s="18">
        <f>SUM(D602:O602)</f>
        <v>5000.0000000000009</v>
      </c>
      <c r="Q602" s="152">
        <f>+P602/P608</f>
        <v>1.2708450356980374E-2</v>
      </c>
    </row>
    <row r="603" spans="1:17" s="137" customFormat="1" ht="30" x14ac:dyDescent="0.25">
      <c r="A603" s="16">
        <v>5400</v>
      </c>
      <c r="B603" s="76" t="s">
        <v>243</v>
      </c>
      <c r="C603" s="18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8"/>
      <c r="Q603" s="67"/>
    </row>
    <row r="604" spans="1:17" s="137" customFormat="1" ht="60" x14ac:dyDescent="0.25">
      <c r="A604" s="153">
        <v>5411</v>
      </c>
      <c r="B604" s="147" t="s">
        <v>263</v>
      </c>
      <c r="C604" s="18">
        <v>220000</v>
      </c>
      <c r="D604" s="14"/>
      <c r="E604" s="14"/>
      <c r="F604" s="14"/>
      <c r="G604" s="14"/>
      <c r="H604" s="14"/>
      <c r="I604" s="14">
        <v>220000</v>
      </c>
      <c r="J604" s="14"/>
      <c r="K604" s="14"/>
      <c r="L604" s="14"/>
      <c r="M604" s="14"/>
      <c r="N604" s="14"/>
      <c r="O604" s="14"/>
      <c r="P604" s="18">
        <f>SUM(D604:O604)</f>
        <v>220000</v>
      </c>
      <c r="Q604" s="67">
        <f>+P604/P608</f>
        <v>0.55917181570713625</v>
      </c>
    </row>
    <row r="605" spans="1:17" x14ac:dyDescent="0.25">
      <c r="A605" s="68">
        <v>5900</v>
      </c>
      <c r="B605" s="64" t="s">
        <v>231</v>
      </c>
      <c r="C605" s="66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6"/>
      <c r="Q605" s="67"/>
    </row>
    <row r="606" spans="1:17" s="137" customFormat="1" x14ac:dyDescent="0.25">
      <c r="A606" s="148">
        <v>5911</v>
      </c>
      <c r="B606" s="149" t="s">
        <v>248</v>
      </c>
      <c r="C606" s="66">
        <v>63000</v>
      </c>
      <c r="D606" s="69">
        <f>+C606/8</f>
        <v>7875</v>
      </c>
      <c r="E606" s="69">
        <f t="shared" ref="E606:J606" si="43">+D606</f>
        <v>7875</v>
      </c>
      <c r="F606" s="69">
        <f t="shared" si="43"/>
        <v>7875</v>
      </c>
      <c r="G606" s="69">
        <f t="shared" si="43"/>
        <v>7875</v>
      </c>
      <c r="H606" s="69">
        <f t="shared" si="43"/>
        <v>7875</v>
      </c>
      <c r="I606" s="69">
        <f t="shared" si="43"/>
        <v>7875</v>
      </c>
      <c r="J606" s="69">
        <f t="shared" si="43"/>
        <v>7875</v>
      </c>
      <c r="K606" s="69">
        <f>+J606</f>
        <v>7875</v>
      </c>
      <c r="L606" s="69"/>
      <c r="M606" s="69"/>
      <c r="N606" s="69"/>
      <c r="O606" s="69"/>
      <c r="P606" s="66">
        <f>SUM(D606:O606)</f>
        <v>63000</v>
      </c>
      <c r="Q606" s="67">
        <f>+P606/P608</f>
        <v>0.16012647449795267</v>
      </c>
    </row>
    <row r="607" spans="1:17" ht="26.25" x14ac:dyDescent="0.25">
      <c r="A607" s="148">
        <v>5971</v>
      </c>
      <c r="B607" s="149" t="s">
        <v>232</v>
      </c>
      <c r="C607" s="66">
        <v>54439</v>
      </c>
      <c r="D607" s="69">
        <f>+C607/8</f>
        <v>6804.875</v>
      </c>
      <c r="E607" s="69">
        <f t="shared" ref="E607:K607" si="44">+D607</f>
        <v>6804.875</v>
      </c>
      <c r="F607" s="69">
        <f t="shared" si="44"/>
        <v>6804.875</v>
      </c>
      <c r="G607" s="69">
        <f t="shared" si="44"/>
        <v>6804.875</v>
      </c>
      <c r="H607" s="69">
        <f t="shared" si="44"/>
        <v>6804.875</v>
      </c>
      <c r="I607" s="69">
        <f t="shared" si="44"/>
        <v>6804.875</v>
      </c>
      <c r="J607" s="69">
        <f t="shared" si="44"/>
        <v>6804.875</v>
      </c>
      <c r="K607" s="69">
        <f t="shared" si="44"/>
        <v>6804.875</v>
      </c>
      <c r="L607" s="69"/>
      <c r="M607" s="69"/>
      <c r="N607" s="69"/>
      <c r="O607" s="69"/>
      <c r="P607" s="66">
        <f>SUM(D607:O607)</f>
        <v>54439</v>
      </c>
      <c r="Q607" s="67">
        <f>+P607/P608</f>
        <v>0.13836706579673089</v>
      </c>
    </row>
    <row r="608" spans="1:17" x14ac:dyDescent="0.25">
      <c r="A608" s="70"/>
      <c r="B608" s="77" t="s">
        <v>233</v>
      </c>
      <c r="C608" s="78">
        <f>SUM(C599:C607)</f>
        <v>393439</v>
      </c>
      <c r="D608" s="78">
        <f t="shared" ref="D608:O608" si="45">SUM(D605:D607)</f>
        <v>14679.875</v>
      </c>
      <c r="E608" s="78">
        <f t="shared" si="45"/>
        <v>14679.875</v>
      </c>
      <c r="F608" s="78">
        <f t="shared" si="45"/>
        <v>14679.875</v>
      </c>
      <c r="G608" s="78">
        <f t="shared" si="45"/>
        <v>14679.875</v>
      </c>
      <c r="H608" s="78">
        <f t="shared" si="45"/>
        <v>14679.875</v>
      </c>
      <c r="I608" s="78">
        <f t="shared" si="45"/>
        <v>14679.875</v>
      </c>
      <c r="J608" s="78">
        <f t="shared" si="45"/>
        <v>14679.875</v>
      </c>
      <c r="K608" s="78">
        <f t="shared" si="45"/>
        <v>14679.875</v>
      </c>
      <c r="L608" s="78">
        <f t="shared" si="45"/>
        <v>0</v>
      </c>
      <c r="M608" s="78">
        <f t="shared" si="45"/>
        <v>0</v>
      </c>
      <c r="N608" s="78">
        <f t="shared" si="45"/>
        <v>0</v>
      </c>
      <c r="O608" s="78">
        <f t="shared" si="45"/>
        <v>0</v>
      </c>
      <c r="P608" s="78">
        <f>SUM(P598:P607)</f>
        <v>393439</v>
      </c>
      <c r="Q608" s="79">
        <f>+Q607+Q606+Q604+Q601+Q599</f>
        <v>0.98729154964301957</v>
      </c>
    </row>
    <row r="609" spans="1:17" x14ac:dyDescent="0.25">
      <c r="A609" s="5"/>
      <c r="B609" s="5"/>
      <c r="C609" s="7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74"/>
    </row>
    <row r="610" spans="1:17" x14ac:dyDescent="0.25">
      <c r="A610" s="5"/>
      <c r="B610" s="5"/>
      <c r="C610" s="7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7" x14ac:dyDescent="0.25">
      <c r="A611" s="5"/>
      <c r="B611" s="83" t="s">
        <v>234</v>
      </c>
      <c r="C611" s="84">
        <f t="shared" ref="C611:P611" si="46">+C608+C514+C376+C268</f>
        <v>55341202</v>
      </c>
      <c r="D611" s="84">
        <f t="shared" si="46"/>
        <v>4593660.125</v>
      </c>
      <c r="E611" s="84">
        <f t="shared" si="46"/>
        <v>4593660.125</v>
      </c>
      <c r="F611" s="84">
        <f t="shared" si="46"/>
        <v>4593660.125</v>
      </c>
      <c r="G611" s="84">
        <f t="shared" si="46"/>
        <v>4593660.125</v>
      </c>
      <c r="H611" s="84">
        <f t="shared" si="46"/>
        <v>4593660.125</v>
      </c>
      <c r="I611" s="84">
        <f t="shared" si="46"/>
        <v>4593660.125</v>
      </c>
      <c r="J611" s="84">
        <f t="shared" si="46"/>
        <v>4593660.125</v>
      </c>
      <c r="K611" s="84">
        <f t="shared" si="46"/>
        <v>4593660.125</v>
      </c>
      <c r="L611" s="84">
        <f t="shared" si="46"/>
        <v>4578980.25</v>
      </c>
      <c r="M611" s="84">
        <f t="shared" si="46"/>
        <v>4578980.25</v>
      </c>
      <c r="N611" s="84">
        <f t="shared" si="46"/>
        <v>4578980.25</v>
      </c>
      <c r="O611" s="84">
        <f t="shared" si="46"/>
        <v>4578980.25</v>
      </c>
      <c r="P611" s="84">
        <f t="shared" si="46"/>
        <v>55341202</v>
      </c>
      <c r="Q611" s="79">
        <f>+P611/P611</f>
        <v>1</v>
      </c>
    </row>
    <row r="612" spans="1:17" x14ac:dyDescent="0.25">
      <c r="C612" s="65"/>
      <c r="D612" s="34"/>
      <c r="E612" s="34"/>
      <c r="P612" s="34"/>
    </row>
    <row r="613" spans="1:17" x14ac:dyDescent="0.25">
      <c r="C613" s="65"/>
      <c r="D613" s="34"/>
      <c r="E613" s="34"/>
    </row>
    <row r="614" spans="1:17" x14ac:dyDescent="0.25">
      <c r="C614" s="65"/>
      <c r="D614" s="34"/>
      <c r="E614" s="34"/>
      <c r="F614" s="34"/>
      <c r="G614" s="34"/>
      <c r="H614" s="34"/>
      <c r="I614" s="34"/>
    </row>
    <row r="615" spans="1:17" x14ac:dyDescent="0.25">
      <c r="C615" s="65"/>
      <c r="D615" s="34"/>
      <c r="E615" s="34"/>
      <c r="F615" s="34"/>
      <c r="G615" s="34"/>
      <c r="H615" s="34"/>
      <c r="I615" s="34"/>
    </row>
    <row r="616" spans="1:17" x14ac:dyDescent="0.25">
      <c r="C616" s="65"/>
      <c r="D616" s="34"/>
      <c r="E616" s="34"/>
      <c r="F616" s="34"/>
      <c r="G616" s="34"/>
      <c r="H616" s="34"/>
      <c r="I616" s="34"/>
    </row>
    <row r="617" spans="1:17" x14ac:dyDescent="0.25">
      <c r="C617" s="65"/>
      <c r="D617" s="34"/>
      <c r="E617" s="34"/>
      <c r="F617" s="34"/>
      <c r="G617" s="34"/>
      <c r="H617" s="34"/>
      <c r="I617" s="34"/>
    </row>
    <row r="618" spans="1:17" x14ac:dyDescent="0.25">
      <c r="C618" s="65"/>
      <c r="D618" s="34"/>
      <c r="E618" s="34"/>
      <c r="F618" s="34"/>
      <c r="G618" s="34"/>
      <c r="H618" s="34"/>
      <c r="I618" s="34"/>
    </row>
    <row r="619" spans="1:17" x14ac:dyDescent="0.25">
      <c r="C619" s="65"/>
      <c r="D619" s="34"/>
      <c r="E619" s="34"/>
      <c r="F619" s="34"/>
      <c r="G619" s="34"/>
      <c r="H619" s="34"/>
      <c r="I619" s="34"/>
    </row>
    <row r="620" spans="1:17" x14ac:dyDescent="0.25">
      <c r="C620" s="65"/>
      <c r="D620" s="34"/>
      <c r="E620" s="34"/>
      <c r="F620" s="34"/>
      <c r="G620" s="34"/>
      <c r="H620" s="34"/>
      <c r="I620" s="34"/>
    </row>
    <row r="621" spans="1:17" x14ac:dyDescent="0.25">
      <c r="C621" s="65"/>
      <c r="D621" s="65"/>
      <c r="E621" s="34"/>
      <c r="F621" s="34"/>
      <c r="G621" s="34"/>
      <c r="H621" s="34"/>
      <c r="I621" s="34"/>
    </row>
    <row r="622" spans="1:17" x14ac:dyDescent="0.25">
      <c r="C622" s="65"/>
      <c r="D622" s="34"/>
      <c r="E622" s="34"/>
      <c r="F622" s="34"/>
      <c r="G622" s="34"/>
      <c r="H622" s="34"/>
      <c r="I622" s="34"/>
    </row>
    <row r="623" spans="1:17" x14ac:dyDescent="0.25">
      <c r="C623" s="65"/>
      <c r="D623" s="34"/>
      <c r="E623" s="34"/>
      <c r="F623" s="34"/>
      <c r="G623" s="34"/>
      <c r="H623" s="34"/>
      <c r="I623" s="34"/>
    </row>
    <row r="624" spans="1:17" x14ac:dyDescent="0.25">
      <c r="C624" s="65"/>
      <c r="D624" s="34"/>
      <c r="E624" s="34"/>
      <c r="F624" s="34"/>
      <c r="G624" s="34"/>
      <c r="H624" s="34"/>
      <c r="I624" s="34"/>
    </row>
    <row r="625" spans="3:3" x14ac:dyDescent="0.25">
      <c r="C625" s="80"/>
    </row>
  </sheetData>
  <mergeCells count="30">
    <mergeCell ref="B81:M81"/>
    <mergeCell ref="B19:O19"/>
    <mergeCell ref="A71:M71"/>
    <mergeCell ref="O72:O73"/>
    <mergeCell ref="B76:N76"/>
    <mergeCell ref="B80:M80"/>
    <mergeCell ref="B78:M78"/>
    <mergeCell ref="B350:O350"/>
    <mergeCell ref="O83:O84"/>
    <mergeCell ref="B85:M85"/>
    <mergeCell ref="A129:P129"/>
    <mergeCell ref="C133:E133"/>
    <mergeCell ref="C135:E135"/>
    <mergeCell ref="C137:E137"/>
    <mergeCell ref="C139:F139"/>
    <mergeCell ref="C141:E141"/>
    <mergeCell ref="B195:O195"/>
    <mergeCell ref="D240:O240"/>
    <mergeCell ref="B315:O315"/>
    <mergeCell ref="B91:D91"/>
    <mergeCell ref="B83:D83"/>
    <mergeCell ref="B548:O548"/>
    <mergeCell ref="B591:O591"/>
    <mergeCell ref="D593:O593"/>
    <mergeCell ref="D352:O352"/>
    <mergeCell ref="B402:O402"/>
    <mergeCell ref="B447:O447"/>
    <mergeCell ref="D449:O449"/>
    <mergeCell ref="B487:O487"/>
    <mergeCell ref="D489:O489"/>
  </mergeCells>
  <pageMargins left="0.31496062992125984" right="0.31496062992125984" top="0.35433070866141736" bottom="0.74803149606299213" header="0.31496062992125984" footer="0.31496062992125984"/>
  <pageSetup paperSize="190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Q616"/>
  <sheetViews>
    <sheetView showGridLines="0" topLeftCell="A116" workbookViewId="0">
      <selection activeCell="A130" sqref="A130:O130"/>
    </sheetView>
  </sheetViews>
  <sheetFormatPr baseColWidth="10" defaultRowHeight="15" x14ac:dyDescent="0.25"/>
  <cols>
    <col min="1" max="1" width="10.7109375" customWidth="1"/>
    <col min="2" max="2" width="38.42578125" customWidth="1"/>
    <col min="3" max="3" width="15.85546875" bestFit="1" customWidth="1"/>
    <col min="4" max="4" width="14.85546875" bestFit="1" customWidth="1"/>
    <col min="5" max="7" width="14.5703125" bestFit="1" customWidth="1"/>
    <col min="8" max="8" width="15.42578125" bestFit="1" customWidth="1"/>
    <col min="9" max="9" width="15.28515625" bestFit="1" customWidth="1"/>
    <col min="10" max="11" width="14.5703125" bestFit="1" customWidth="1"/>
    <col min="12" max="12" width="16.85546875" bestFit="1" customWidth="1"/>
    <col min="13" max="13" width="16.42578125" bestFit="1" customWidth="1"/>
    <col min="14" max="15" width="14.5703125" bestFit="1" customWidth="1"/>
    <col min="16" max="16" width="16.5703125" customWidth="1"/>
    <col min="17" max="17" width="8.7109375" bestFit="1" customWidth="1"/>
  </cols>
  <sheetData>
    <row r="8" spans="2:2" ht="15.75" x14ac:dyDescent="0.25">
      <c r="B8" s="50" t="s">
        <v>1</v>
      </c>
    </row>
    <row r="9" spans="2:2" ht="15.75" x14ac:dyDescent="0.25">
      <c r="B9" s="50" t="s">
        <v>315</v>
      </c>
    </row>
    <row r="10" spans="2:2" ht="15.75" x14ac:dyDescent="0.25">
      <c r="B10" s="50"/>
    </row>
    <row r="27" spans="1:16" ht="36" x14ac:dyDescent="0.55000000000000004">
      <c r="A27" s="189" t="s">
        <v>288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</row>
    <row r="65" spans="1:16" ht="15.75" x14ac:dyDescent="0.25">
      <c r="B65" s="50" t="s">
        <v>1</v>
      </c>
    </row>
    <row r="66" spans="1:16" ht="15.75" x14ac:dyDescent="0.25">
      <c r="B66" s="50" t="s">
        <v>289</v>
      </c>
    </row>
    <row r="68" spans="1:16" ht="33.75" x14ac:dyDescent="0.5">
      <c r="A68" s="184" t="s">
        <v>235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85"/>
    </row>
    <row r="70" spans="1:16" ht="18.75" x14ac:dyDescent="0.3">
      <c r="B70" s="86" t="s">
        <v>236</v>
      </c>
      <c r="C70" s="86"/>
      <c r="D70" s="86"/>
      <c r="E70" s="86"/>
      <c r="F70" s="86"/>
      <c r="G70" s="86"/>
      <c r="H70" s="86"/>
      <c r="I70" s="86"/>
      <c r="J70" s="86"/>
      <c r="K70" s="86"/>
      <c r="L70" s="23" t="s">
        <v>78</v>
      </c>
    </row>
    <row r="71" spans="1:16" x14ac:dyDescent="0.25">
      <c r="B71" s="87"/>
      <c r="C71" s="88"/>
    </row>
    <row r="72" spans="1:16" ht="15" customHeight="1" x14ac:dyDescent="0.25">
      <c r="B72" s="32" t="s">
        <v>79</v>
      </c>
      <c r="C72" s="32"/>
      <c r="D72" s="32"/>
      <c r="E72" s="32"/>
      <c r="F72" s="32"/>
      <c r="G72" s="32"/>
      <c r="H72" s="32"/>
      <c r="I72" s="32"/>
      <c r="J72" s="32"/>
      <c r="K72" s="32"/>
      <c r="L72" s="190">
        <v>44671346</v>
      </c>
    </row>
    <row r="73" spans="1:16" ht="15.75" x14ac:dyDescent="0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190"/>
    </row>
    <row r="74" spans="1:16" ht="15.75" x14ac:dyDescent="0.25">
      <c r="B74" s="30" t="s">
        <v>80</v>
      </c>
      <c r="C74" s="28"/>
      <c r="D74" s="28"/>
      <c r="E74" s="28"/>
      <c r="F74" s="28"/>
      <c r="G74" s="28"/>
      <c r="H74" s="28"/>
      <c r="I74" s="28"/>
      <c r="J74" s="28"/>
      <c r="K74" s="28"/>
      <c r="L74" s="89"/>
    </row>
    <row r="75" spans="1:16" ht="15.75" x14ac:dyDescent="0.25">
      <c r="B75" s="30"/>
      <c r="C75" s="28"/>
      <c r="D75" s="28"/>
      <c r="E75" s="28"/>
      <c r="F75" s="28"/>
      <c r="G75" s="28"/>
      <c r="H75" s="28"/>
      <c r="I75" s="28"/>
      <c r="J75" s="28"/>
      <c r="K75" s="28"/>
      <c r="L75" s="190">
        <v>1135163</v>
      </c>
    </row>
    <row r="76" spans="1:16" ht="24" customHeight="1" x14ac:dyDescent="0.25">
      <c r="B76" s="179" t="s">
        <v>81</v>
      </c>
      <c r="C76" s="179"/>
      <c r="D76" s="179"/>
      <c r="E76" s="179"/>
      <c r="F76" s="179"/>
      <c r="G76" s="179"/>
      <c r="H76" s="179"/>
      <c r="I76" s="179"/>
      <c r="J76" s="179"/>
      <c r="K76" s="32"/>
      <c r="L76" s="190"/>
    </row>
    <row r="77" spans="1:16" ht="15.75" x14ac:dyDescent="0.25">
      <c r="B77" s="30"/>
      <c r="C77" s="28"/>
      <c r="D77" s="28"/>
      <c r="E77" s="28"/>
      <c r="F77" s="28"/>
      <c r="G77" s="28"/>
      <c r="H77" s="28"/>
      <c r="I77" s="28"/>
      <c r="J77" s="28"/>
      <c r="K77" s="28"/>
      <c r="L77" s="89"/>
    </row>
    <row r="78" spans="1:16" ht="15.75" x14ac:dyDescent="0.25">
      <c r="B78" s="191" t="s">
        <v>82</v>
      </c>
      <c r="C78" s="191"/>
      <c r="D78" s="191"/>
      <c r="E78" s="191"/>
      <c r="F78" s="191"/>
      <c r="G78" s="191"/>
      <c r="H78" s="191"/>
      <c r="I78" s="191"/>
      <c r="J78" s="191"/>
      <c r="K78" s="90"/>
      <c r="L78" s="145">
        <f>+L72-L75</f>
        <v>43536183</v>
      </c>
    </row>
    <row r="79" spans="1:16" ht="15.75" x14ac:dyDescent="0.25">
      <c r="B79" s="30"/>
      <c r="C79" s="28"/>
      <c r="D79" s="28"/>
      <c r="E79" s="28"/>
      <c r="F79" s="28"/>
      <c r="G79" s="28"/>
      <c r="H79" s="28"/>
      <c r="I79" s="28"/>
      <c r="J79" s="28"/>
      <c r="K79" s="28"/>
      <c r="L79" s="89"/>
    </row>
    <row r="80" spans="1:16" ht="52.5" customHeight="1" x14ac:dyDescent="0.25">
      <c r="B80" s="179" t="s">
        <v>314</v>
      </c>
      <c r="C80" s="179"/>
      <c r="D80" s="179"/>
      <c r="E80" s="179"/>
      <c r="F80" s="179"/>
      <c r="G80" s="179"/>
      <c r="H80" s="179"/>
      <c r="I80" s="179"/>
      <c r="J80" s="179"/>
      <c r="K80" s="32"/>
      <c r="L80" s="91">
        <v>1456604</v>
      </c>
    </row>
    <row r="81" spans="2:14" ht="30" customHeight="1" x14ac:dyDescent="0.25">
      <c r="B81" s="191" t="s">
        <v>84</v>
      </c>
      <c r="C81" s="191"/>
      <c r="D81" s="191"/>
      <c r="E81" s="191"/>
      <c r="F81" s="191"/>
      <c r="G81" s="191"/>
      <c r="H81" s="191"/>
      <c r="I81" s="191"/>
      <c r="J81" s="191"/>
      <c r="K81" s="90"/>
      <c r="L81" s="92">
        <f>+L78+L80</f>
        <v>44992787</v>
      </c>
    </row>
    <row r="82" spans="2:14" ht="15.75" x14ac:dyDescent="0.25">
      <c r="B82" s="93"/>
      <c r="C82" s="28"/>
      <c r="D82" s="28"/>
      <c r="E82" s="28"/>
      <c r="F82" s="28"/>
      <c r="G82" s="28"/>
      <c r="H82" s="28"/>
      <c r="I82" s="28"/>
      <c r="J82" s="28"/>
      <c r="K82" s="28"/>
      <c r="L82" s="192"/>
    </row>
    <row r="83" spans="2:14" ht="15.75" x14ac:dyDescent="0.25">
      <c r="B83" s="128" t="s">
        <v>85</v>
      </c>
      <c r="C83" s="94"/>
      <c r="D83" s="94"/>
      <c r="E83" s="94"/>
      <c r="F83" s="94"/>
      <c r="G83" s="94"/>
      <c r="H83" s="94"/>
      <c r="I83" s="94"/>
      <c r="J83" s="94"/>
      <c r="K83" s="94"/>
      <c r="L83" s="192"/>
    </row>
    <row r="84" spans="2:14" ht="15.75" x14ac:dyDescent="0.25">
      <c r="B84" s="30"/>
      <c r="C84" s="28"/>
      <c r="D84" s="28"/>
      <c r="E84" s="28"/>
      <c r="F84" s="28"/>
      <c r="G84" s="28"/>
      <c r="H84" s="28"/>
      <c r="I84" s="28"/>
      <c r="J84" s="28"/>
      <c r="K84" s="28"/>
      <c r="L84" s="193">
        <v>43791880</v>
      </c>
    </row>
    <row r="85" spans="2:14" ht="30" customHeight="1" x14ac:dyDescent="0.25">
      <c r="B85" s="179" t="s">
        <v>318</v>
      </c>
      <c r="C85" s="179"/>
      <c r="D85" s="179"/>
      <c r="E85" s="179"/>
      <c r="F85" s="179"/>
      <c r="G85" s="179"/>
      <c r="H85" s="179"/>
      <c r="I85" s="179"/>
      <c r="J85" s="179"/>
      <c r="K85" s="32"/>
      <c r="L85" s="193"/>
      <c r="M85" s="34"/>
    </row>
    <row r="86" spans="2:14" ht="15.75" x14ac:dyDescent="0.25">
      <c r="B86" s="95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96"/>
    </row>
    <row r="87" spans="2:14" ht="15.75" x14ac:dyDescent="0.25">
      <c r="B87" s="155" t="s">
        <v>266</v>
      </c>
      <c r="L87" s="156">
        <f>+L81-L84</f>
        <v>1200907</v>
      </c>
      <c r="M87" s="97"/>
      <c r="N87" s="34"/>
    </row>
    <row r="88" spans="2:14" x14ac:dyDescent="0.25">
      <c r="M88" s="97"/>
    </row>
    <row r="89" spans="2:14" ht="15.75" x14ac:dyDescent="0.25">
      <c r="B89" s="158" t="s">
        <v>319</v>
      </c>
      <c r="C89" s="158"/>
      <c r="D89" s="158"/>
      <c r="E89" s="158"/>
      <c r="F89" s="158"/>
      <c r="G89" s="158"/>
      <c r="H89" s="158"/>
      <c r="I89" s="158"/>
      <c r="J89" s="158"/>
      <c r="K89" s="158"/>
      <c r="L89" s="159">
        <f>+L87+L84</f>
        <v>44992787</v>
      </c>
      <c r="M89" s="97"/>
    </row>
    <row r="90" spans="2:14" x14ac:dyDescent="0.25">
      <c r="M90" s="97"/>
    </row>
    <row r="91" spans="2:14" x14ac:dyDescent="0.25">
      <c r="L91" s="34"/>
      <c r="M91" s="97"/>
    </row>
    <row r="92" spans="2:14" x14ac:dyDescent="0.25">
      <c r="M92" s="97"/>
    </row>
    <row r="120" spans="2:2" ht="15.75" x14ac:dyDescent="0.25">
      <c r="B120" s="50" t="s">
        <v>1</v>
      </c>
    </row>
    <row r="121" spans="2:2" ht="15.75" x14ac:dyDescent="0.25">
      <c r="B121" s="50" t="s">
        <v>315</v>
      </c>
    </row>
    <row r="130" spans="1:15" ht="33.75" x14ac:dyDescent="0.5">
      <c r="A130" s="184" t="s">
        <v>235</v>
      </c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</row>
    <row r="131" spans="1:15" ht="18.75" x14ac:dyDescent="0.3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</row>
    <row r="132" spans="1:15" ht="18.75" x14ac:dyDescent="0.3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</row>
    <row r="133" spans="1:15" ht="18.75" x14ac:dyDescent="0.25">
      <c r="A133" s="186" t="s">
        <v>237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</row>
    <row r="134" spans="1:15" ht="18.75" x14ac:dyDescent="0.3">
      <c r="A134" s="99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</row>
    <row r="135" spans="1:15" ht="18.75" x14ac:dyDescent="0.3">
      <c r="A135" s="99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</row>
    <row r="136" spans="1:15" ht="18.75" x14ac:dyDescent="0.3">
      <c r="A136" s="99"/>
      <c r="C136" s="100" t="s">
        <v>86</v>
      </c>
      <c r="D136" s="100"/>
      <c r="E136" s="101"/>
      <c r="F136" s="102"/>
      <c r="G136" s="102"/>
      <c r="H136" s="102"/>
      <c r="I136" s="102"/>
      <c r="J136" s="102"/>
      <c r="K136" s="100" t="s">
        <v>78</v>
      </c>
      <c r="L136" s="100" t="s">
        <v>87</v>
      </c>
      <c r="M136" s="98"/>
      <c r="N136" s="98"/>
      <c r="O136" s="98"/>
    </row>
    <row r="137" spans="1:15" ht="37.5" customHeight="1" x14ac:dyDescent="0.3">
      <c r="C137" s="187" t="s">
        <v>88</v>
      </c>
      <c r="D137" s="187"/>
      <c r="E137" s="187"/>
      <c r="F137" s="187"/>
      <c r="G137" s="187"/>
      <c r="H137" s="187"/>
      <c r="I137" s="98"/>
      <c r="J137" s="98"/>
      <c r="K137" s="103">
        <v>39582027</v>
      </c>
      <c r="L137" s="104">
        <v>0.89910000000000001</v>
      </c>
      <c r="M137" s="98"/>
      <c r="N137" s="98"/>
      <c r="O137" s="98"/>
    </row>
    <row r="138" spans="1:15" ht="18.75" customHeight="1" x14ac:dyDescent="0.3">
      <c r="C138" s="187" t="s">
        <v>89</v>
      </c>
      <c r="D138" s="187"/>
      <c r="E138" s="187"/>
      <c r="F138" s="187"/>
      <c r="G138" s="187"/>
      <c r="H138" s="187"/>
      <c r="I138" s="98"/>
      <c r="J138" s="98"/>
      <c r="K138" s="103">
        <v>623529</v>
      </c>
      <c r="L138" s="104">
        <v>1.55E-2</v>
      </c>
      <c r="M138" s="98"/>
      <c r="N138" s="98"/>
      <c r="O138" s="98"/>
    </row>
    <row r="139" spans="1:15" ht="18.75" customHeight="1" x14ac:dyDescent="0.3">
      <c r="C139" s="187" t="s">
        <v>90</v>
      </c>
      <c r="D139" s="187"/>
      <c r="E139" s="187"/>
      <c r="F139" s="187"/>
      <c r="G139" s="187"/>
      <c r="H139" s="187"/>
      <c r="I139" s="187"/>
      <c r="J139" s="98"/>
      <c r="K139" s="103">
        <v>3192885</v>
      </c>
      <c r="L139" s="104">
        <v>8.4199999999999997E-2</v>
      </c>
      <c r="M139" s="163"/>
      <c r="N139" s="98"/>
      <c r="O139" s="98"/>
    </row>
    <row r="140" spans="1:15" ht="18.75" customHeight="1" x14ac:dyDescent="0.3">
      <c r="C140" s="187" t="s">
        <v>91</v>
      </c>
      <c r="D140" s="187"/>
      <c r="E140" s="187"/>
      <c r="F140" s="187"/>
      <c r="G140" s="187"/>
      <c r="H140" s="187"/>
      <c r="I140" s="187"/>
      <c r="J140" s="98"/>
      <c r="K140" s="103">
        <v>393439</v>
      </c>
      <c r="L140" s="104">
        <v>1.1999999999999999E-3</v>
      </c>
      <c r="M140" s="98"/>
      <c r="N140" s="98"/>
      <c r="O140" s="98"/>
    </row>
    <row r="141" spans="1:15" ht="18.75" customHeight="1" x14ac:dyDescent="0.3">
      <c r="C141" s="105"/>
      <c r="F141" s="98"/>
      <c r="G141" s="98"/>
      <c r="H141" s="98"/>
      <c r="I141" s="98"/>
      <c r="J141" s="98"/>
      <c r="K141" s="105"/>
      <c r="L141" s="106"/>
      <c r="M141" s="98"/>
      <c r="N141" s="98"/>
      <c r="O141" s="98"/>
    </row>
    <row r="142" spans="1:15" ht="18.75" x14ac:dyDescent="0.3">
      <c r="C142" s="188" t="s">
        <v>316</v>
      </c>
      <c r="D142" s="188"/>
      <c r="E142" s="188"/>
      <c r="F142" s="188"/>
      <c r="G142" s="188"/>
      <c r="H142" s="102"/>
      <c r="I142" s="102"/>
      <c r="J142" s="102"/>
      <c r="K142" s="107">
        <f>SUM(K137:K141)</f>
        <v>43791880</v>
      </c>
      <c r="L142" s="108">
        <v>1</v>
      </c>
      <c r="M142" s="98"/>
      <c r="N142" s="98"/>
      <c r="O142" s="98"/>
    </row>
    <row r="143" spans="1:15" ht="18.75" x14ac:dyDescent="0.3">
      <c r="I143" s="98"/>
      <c r="J143" s="98"/>
      <c r="M143" s="98"/>
      <c r="N143" s="98"/>
      <c r="O143" s="98"/>
    </row>
    <row r="144" spans="1:15" ht="18.75" x14ac:dyDescent="0.3">
      <c r="A144" s="3"/>
      <c r="D144" s="98"/>
      <c r="E144" s="98"/>
      <c r="F144" s="98"/>
      <c r="G144" s="98"/>
      <c r="H144" s="98"/>
      <c r="I144" s="98"/>
      <c r="J144" s="98"/>
      <c r="M144" s="98"/>
      <c r="N144" s="98"/>
      <c r="O144" s="98"/>
    </row>
    <row r="145" spans="1:15" ht="18.75" x14ac:dyDescent="0.3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</row>
    <row r="146" spans="1:15" ht="18.75" x14ac:dyDescent="0.3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</row>
    <row r="147" spans="1:15" ht="18.75" x14ac:dyDescent="0.3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</row>
    <row r="148" spans="1:15" ht="18.75" x14ac:dyDescent="0.3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</row>
    <row r="149" spans="1:15" ht="18.75" x14ac:dyDescent="0.3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</row>
    <row r="150" spans="1:15" ht="18.75" x14ac:dyDescent="0.3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</row>
    <row r="151" spans="1:15" ht="18.75" x14ac:dyDescent="0.3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</row>
    <row r="152" spans="1:15" ht="18.75" x14ac:dyDescent="0.3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</row>
    <row r="153" spans="1:15" ht="18.75" x14ac:dyDescent="0.3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</row>
    <row r="154" spans="1:15" ht="18.75" x14ac:dyDescent="0.3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</row>
    <row r="155" spans="1:15" ht="18.75" x14ac:dyDescent="0.3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</row>
    <row r="156" spans="1:15" ht="18.75" x14ac:dyDescent="0.3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</row>
    <row r="157" spans="1:15" ht="18.75" x14ac:dyDescent="0.3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</row>
    <row r="158" spans="1:15" ht="18.75" x14ac:dyDescent="0.3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</row>
    <row r="159" spans="1:15" ht="18.75" x14ac:dyDescent="0.3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</row>
    <row r="160" spans="1:15" ht="18.75" x14ac:dyDescent="0.3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</row>
    <row r="161" spans="1:15" ht="18.75" x14ac:dyDescent="0.3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</row>
    <row r="162" spans="1:15" ht="18.75" x14ac:dyDescent="0.3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</row>
    <row r="163" spans="1:15" ht="18.75" x14ac:dyDescent="0.3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</row>
    <row r="164" spans="1:15" ht="18.75" x14ac:dyDescent="0.3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</row>
    <row r="165" spans="1:15" ht="18.75" x14ac:dyDescent="0.3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</row>
    <row r="166" spans="1:15" ht="18.75" x14ac:dyDescent="0.3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</row>
    <row r="167" spans="1:15" ht="18.75" x14ac:dyDescent="0.3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</row>
    <row r="168" spans="1:15" ht="18.75" x14ac:dyDescent="0.3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</row>
    <row r="169" spans="1:15" ht="18.75" x14ac:dyDescent="0.3">
      <c r="A169" s="98"/>
      <c r="B169" s="50" t="s">
        <v>1</v>
      </c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</row>
    <row r="170" spans="1:15" ht="18.75" x14ac:dyDescent="0.3">
      <c r="A170" s="98"/>
      <c r="B170" s="50" t="s">
        <v>315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</row>
    <row r="171" spans="1:15" ht="18.75" x14ac:dyDescent="0.3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</row>
    <row r="172" spans="1:15" ht="18.75" x14ac:dyDescent="0.3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</row>
    <row r="173" spans="1:15" ht="18.75" x14ac:dyDescent="0.3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</row>
    <row r="174" spans="1:15" ht="18.75" x14ac:dyDescent="0.3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</row>
    <row r="175" spans="1:15" ht="18.75" x14ac:dyDescent="0.3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</row>
    <row r="176" spans="1:15" ht="18.75" x14ac:dyDescent="0.3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</row>
    <row r="177" spans="1:16" ht="18.75" x14ac:dyDescent="0.3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</row>
    <row r="178" spans="1:16" ht="18.75" x14ac:dyDescent="0.3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</row>
    <row r="179" spans="1:16" ht="33.75" x14ac:dyDescent="0.5">
      <c r="A179" s="98"/>
      <c r="B179" s="184" t="s">
        <v>235</v>
      </c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</row>
    <row r="180" spans="1:16" ht="18.75" x14ac:dyDescent="0.3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</row>
    <row r="181" spans="1:16" ht="18.75" x14ac:dyDescent="0.3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</row>
    <row r="182" spans="1:16" ht="36" x14ac:dyDescent="0.3">
      <c r="A182" s="98"/>
      <c r="B182" s="185" t="s">
        <v>290</v>
      </c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</row>
    <row r="183" spans="1:16" ht="18.75" x14ac:dyDescent="0.3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</row>
    <row r="184" spans="1:16" ht="18.75" x14ac:dyDescent="0.3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</row>
    <row r="185" spans="1:16" ht="18.75" x14ac:dyDescent="0.3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</row>
    <row r="186" spans="1:16" ht="18.75" x14ac:dyDescent="0.3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</row>
    <row r="187" spans="1:16" ht="18.75" x14ac:dyDescent="0.3">
      <c r="A187" s="98"/>
    </row>
    <row r="188" spans="1:16" ht="18.75" x14ac:dyDescent="0.3">
      <c r="A188" s="98"/>
    </row>
    <row r="189" spans="1:16" ht="18.75" x14ac:dyDescent="0.3">
      <c r="A189" s="98"/>
    </row>
    <row r="190" spans="1:16" ht="18.75" x14ac:dyDescent="0.3">
      <c r="A190" s="98"/>
    </row>
    <row r="191" spans="1:16" ht="18.75" x14ac:dyDescent="0.3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</row>
    <row r="192" spans="1:16" ht="18.75" x14ac:dyDescent="0.3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</row>
    <row r="193" spans="1:15" ht="18.75" x14ac:dyDescent="0.3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</row>
    <row r="194" spans="1:15" ht="18.75" x14ac:dyDescent="0.3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</row>
    <row r="195" spans="1:15" ht="18.75" x14ac:dyDescent="0.3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</row>
    <row r="196" spans="1:15" ht="18.75" x14ac:dyDescent="0.3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</row>
    <row r="197" spans="1:15" ht="18.75" x14ac:dyDescent="0.3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</row>
    <row r="198" spans="1:15" ht="18.75" x14ac:dyDescent="0.3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</row>
    <row r="199" spans="1:15" ht="18.75" x14ac:dyDescent="0.3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</row>
    <row r="200" spans="1:15" ht="18.75" x14ac:dyDescent="0.3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</row>
    <row r="201" spans="1:15" ht="18.75" x14ac:dyDescent="0.3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</row>
    <row r="202" spans="1:15" ht="18.75" x14ac:dyDescent="0.3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</row>
    <row r="203" spans="1:15" ht="18.75" x14ac:dyDescent="0.3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</row>
    <row r="204" spans="1:15" ht="18.75" x14ac:dyDescent="0.3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</row>
    <row r="205" spans="1:15" ht="18.75" x14ac:dyDescent="0.3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</row>
    <row r="206" spans="1:15" ht="18.75" x14ac:dyDescent="0.3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</row>
    <row r="207" spans="1:15" ht="18.75" x14ac:dyDescent="0.3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</row>
    <row r="208" spans="1:15" ht="18.75" x14ac:dyDescent="0.3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</row>
    <row r="209" spans="1:17" ht="18.75" x14ac:dyDescent="0.3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</row>
    <row r="210" spans="1:17" ht="18.75" x14ac:dyDescent="0.3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</row>
    <row r="211" spans="1:17" ht="18.75" x14ac:dyDescent="0.3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</row>
    <row r="212" spans="1:17" ht="18.75" x14ac:dyDescent="0.3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</row>
    <row r="213" spans="1:17" ht="18.75" x14ac:dyDescent="0.3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</row>
    <row r="214" spans="1:17" ht="18.75" x14ac:dyDescent="0.3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</row>
    <row r="215" spans="1:17" ht="18.75" x14ac:dyDescent="0.3">
      <c r="A215" s="98"/>
      <c r="B215" s="50" t="s">
        <v>1</v>
      </c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</row>
    <row r="216" spans="1:17" ht="18.75" x14ac:dyDescent="0.3">
      <c r="A216" s="98"/>
      <c r="B216" s="50" t="s">
        <v>315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</row>
    <row r="217" spans="1:17" ht="18.75" x14ac:dyDescent="0.3">
      <c r="A217" s="98"/>
      <c r="B217" s="50" t="s">
        <v>2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</row>
    <row r="218" spans="1:17" ht="18.75" x14ac:dyDescent="0.3">
      <c r="A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</row>
    <row r="219" spans="1:17" ht="18.75" x14ac:dyDescent="0.3">
      <c r="A219" s="98"/>
      <c r="B219" s="50" t="s">
        <v>291</v>
      </c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</row>
    <row r="221" spans="1:17" x14ac:dyDescent="0.25">
      <c r="A221" s="53" t="s">
        <v>92</v>
      </c>
      <c r="B221" s="53"/>
      <c r="C221" s="54"/>
      <c r="D221" s="172" t="s">
        <v>93</v>
      </c>
      <c r="E221" s="172"/>
      <c r="F221" s="172"/>
      <c r="G221" s="172"/>
      <c r="H221" s="172"/>
      <c r="I221" s="172"/>
      <c r="J221" s="172"/>
      <c r="K221" s="172"/>
      <c r="L221" s="172"/>
      <c r="M221" s="172"/>
      <c r="N221" s="172"/>
      <c r="O221" s="172"/>
      <c r="P221" s="54"/>
      <c r="Q221" s="55"/>
    </row>
    <row r="222" spans="1:17" x14ac:dyDescent="0.25">
      <c r="A222" s="53" t="s">
        <v>94</v>
      </c>
      <c r="B222" s="53"/>
      <c r="C222" s="54" t="s">
        <v>95</v>
      </c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5"/>
    </row>
    <row r="223" spans="1:17" x14ac:dyDescent="0.25">
      <c r="A223" s="54" t="s">
        <v>96</v>
      </c>
      <c r="B223" s="54" t="s">
        <v>97</v>
      </c>
      <c r="C223" s="54" t="s">
        <v>98</v>
      </c>
      <c r="D223" s="54" t="s">
        <v>99</v>
      </c>
      <c r="E223" s="54" t="s">
        <v>100</v>
      </c>
      <c r="F223" s="54" t="s">
        <v>101</v>
      </c>
      <c r="G223" s="54" t="s">
        <v>102</v>
      </c>
      <c r="H223" s="54" t="s">
        <v>103</v>
      </c>
      <c r="I223" s="54" t="s">
        <v>104</v>
      </c>
      <c r="J223" s="54" t="s">
        <v>105</v>
      </c>
      <c r="K223" s="54" t="s">
        <v>106</v>
      </c>
      <c r="L223" s="54" t="s">
        <v>107</v>
      </c>
      <c r="M223" s="54" t="s">
        <v>108</v>
      </c>
      <c r="N223" s="54" t="s">
        <v>109</v>
      </c>
      <c r="O223" s="54" t="s">
        <v>110</v>
      </c>
      <c r="P223" s="54" t="s">
        <v>62</v>
      </c>
      <c r="Q223" s="54" t="s">
        <v>87</v>
      </c>
    </row>
    <row r="224" spans="1:17" x14ac:dyDescent="0.2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</row>
    <row r="225" spans="1:17" x14ac:dyDescent="0.25">
      <c r="A225" s="57">
        <v>1000</v>
      </c>
      <c r="B225" s="58" t="s">
        <v>111</v>
      </c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</row>
    <row r="226" spans="1:17" ht="26.25" x14ac:dyDescent="0.25">
      <c r="A226" s="60">
        <v>1100</v>
      </c>
      <c r="B226" s="61" t="s">
        <v>112</v>
      </c>
      <c r="C226" s="58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</row>
    <row r="227" spans="1:17" x14ac:dyDescent="0.25">
      <c r="A227" s="63">
        <v>1131</v>
      </c>
      <c r="B227" s="64" t="s">
        <v>113</v>
      </c>
      <c r="C227" s="66">
        <v>26946979</v>
      </c>
      <c r="D227" s="69">
        <f>+C227/12</f>
        <v>2245581.5833333335</v>
      </c>
      <c r="E227" s="69">
        <f t="shared" ref="E227:E237" si="0">+C227/12</f>
        <v>2245581.5833333335</v>
      </c>
      <c r="F227" s="69">
        <f t="shared" ref="F227:F237" si="1">+C227/12</f>
        <v>2245581.5833333335</v>
      </c>
      <c r="G227" s="69">
        <f t="shared" ref="G227:G237" si="2">+C227/12</f>
        <v>2245581.5833333335</v>
      </c>
      <c r="H227" s="69">
        <f t="shared" ref="H227:H237" si="3">+C227/12</f>
        <v>2245581.5833333335</v>
      </c>
      <c r="I227" s="69">
        <f t="shared" ref="I227:I237" si="4">+C227/12</f>
        <v>2245581.5833333335</v>
      </c>
      <c r="J227" s="69">
        <f t="shared" ref="J227:J237" si="5">+C227/12</f>
        <v>2245581.5833333335</v>
      </c>
      <c r="K227" s="69">
        <f t="shared" ref="K227:K237" si="6">+C227/12</f>
        <v>2245581.5833333335</v>
      </c>
      <c r="L227" s="69">
        <f t="shared" ref="L227:L237" si="7">+C227/12</f>
        <v>2245581.5833333335</v>
      </c>
      <c r="M227" s="69">
        <f t="shared" ref="M227:M237" si="8">+C227/12</f>
        <v>2245581.5833333335</v>
      </c>
      <c r="N227" s="69">
        <f t="shared" ref="N227:N237" si="9">+C227/12</f>
        <v>2245581.5833333335</v>
      </c>
      <c r="O227" s="69">
        <f t="shared" ref="O227:O237" si="10">+C227/12</f>
        <v>2245581.5833333335</v>
      </c>
      <c r="P227" s="66">
        <f>SUM(D227:O227)</f>
        <v>26946978.999999996</v>
      </c>
      <c r="Q227" s="67">
        <f>+P227/P242</f>
        <v>0.68078825270873577</v>
      </c>
    </row>
    <row r="228" spans="1:17" x14ac:dyDescent="0.25">
      <c r="A228" s="63"/>
      <c r="B228" s="64"/>
      <c r="C228" s="66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6"/>
      <c r="Q228" s="67"/>
    </row>
    <row r="229" spans="1:17" ht="26.25" x14ac:dyDescent="0.25">
      <c r="A229" s="68">
        <v>1300</v>
      </c>
      <c r="B229" s="64" t="s">
        <v>114</v>
      </c>
      <c r="C229" s="66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6"/>
      <c r="Q229" s="67"/>
    </row>
    <row r="230" spans="1:17" x14ac:dyDescent="0.25">
      <c r="A230" s="63" t="s">
        <v>115</v>
      </c>
      <c r="B230" s="64" t="s">
        <v>116</v>
      </c>
      <c r="C230" s="66">
        <v>561395</v>
      </c>
      <c r="D230" s="69">
        <f t="shared" ref="D230:D240" si="11">+C230/12</f>
        <v>46782.916666666664</v>
      </c>
      <c r="E230" s="69">
        <f t="shared" si="0"/>
        <v>46782.916666666664</v>
      </c>
      <c r="F230" s="69">
        <f t="shared" si="1"/>
        <v>46782.916666666664</v>
      </c>
      <c r="G230" s="69">
        <f t="shared" si="2"/>
        <v>46782.916666666664</v>
      </c>
      <c r="H230" s="69">
        <f t="shared" si="3"/>
        <v>46782.916666666664</v>
      </c>
      <c r="I230" s="69">
        <f t="shared" si="4"/>
        <v>46782.916666666664</v>
      </c>
      <c r="J230" s="69">
        <f t="shared" si="5"/>
        <v>46782.916666666664</v>
      </c>
      <c r="K230" s="69">
        <f t="shared" si="6"/>
        <v>46782.916666666664</v>
      </c>
      <c r="L230" s="69">
        <f t="shared" si="7"/>
        <v>46782.916666666664</v>
      </c>
      <c r="M230" s="69">
        <f t="shared" si="8"/>
        <v>46782.916666666664</v>
      </c>
      <c r="N230" s="69">
        <f t="shared" si="9"/>
        <v>46782.916666666664</v>
      </c>
      <c r="O230" s="69">
        <f t="shared" si="10"/>
        <v>46782.916666666664</v>
      </c>
      <c r="P230" s="66">
        <f t="shared" ref="P230:P240" si="12">SUM(D230:O230)</f>
        <v>561395.00000000012</v>
      </c>
      <c r="Q230" s="67">
        <f>+P230/P242</f>
        <v>1.4183078597768635E-2</v>
      </c>
    </row>
    <row r="231" spans="1:17" x14ac:dyDescent="0.25">
      <c r="A231" s="63" t="s">
        <v>117</v>
      </c>
      <c r="B231" s="64" t="s">
        <v>16</v>
      </c>
      <c r="C231" s="66">
        <v>4659582</v>
      </c>
      <c r="D231" s="69">
        <f t="shared" si="11"/>
        <v>388298.5</v>
      </c>
      <c r="E231" s="69">
        <f t="shared" si="0"/>
        <v>388298.5</v>
      </c>
      <c r="F231" s="69">
        <f t="shared" si="1"/>
        <v>388298.5</v>
      </c>
      <c r="G231" s="69">
        <f t="shared" si="2"/>
        <v>388298.5</v>
      </c>
      <c r="H231" s="69">
        <f t="shared" si="3"/>
        <v>388298.5</v>
      </c>
      <c r="I231" s="69">
        <f t="shared" si="4"/>
        <v>388298.5</v>
      </c>
      <c r="J231" s="69">
        <f t="shared" si="5"/>
        <v>388298.5</v>
      </c>
      <c r="K231" s="69">
        <f t="shared" si="6"/>
        <v>388298.5</v>
      </c>
      <c r="L231" s="69">
        <f t="shared" si="7"/>
        <v>388298.5</v>
      </c>
      <c r="M231" s="69">
        <f t="shared" si="8"/>
        <v>388298.5</v>
      </c>
      <c r="N231" s="69">
        <f t="shared" si="9"/>
        <v>388298.5</v>
      </c>
      <c r="O231" s="69">
        <f t="shared" si="10"/>
        <v>388298.5</v>
      </c>
      <c r="P231" s="66">
        <f>SUM(D231:O231)</f>
        <v>4659582</v>
      </c>
      <c r="Q231" s="67">
        <f>+P231/P242</f>
        <v>0.11771964078545046</v>
      </c>
    </row>
    <row r="232" spans="1:17" x14ac:dyDescent="0.25">
      <c r="A232" s="63"/>
      <c r="B232" s="64"/>
      <c r="C232" s="66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6"/>
      <c r="Q232" s="67"/>
    </row>
    <row r="233" spans="1:17" x14ac:dyDescent="0.25">
      <c r="A233" s="68">
        <v>1400</v>
      </c>
      <c r="B233" s="64" t="s">
        <v>118</v>
      </c>
      <c r="C233" s="66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6"/>
      <c r="Q233" s="67"/>
    </row>
    <row r="234" spans="1:17" ht="26.25" x14ac:dyDescent="0.25">
      <c r="A234" s="63" t="s">
        <v>119</v>
      </c>
      <c r="B234" s="64" t="s">
        <v>120</v>
      </c>
      <c r="C234" s="66">
        <v>1051001</v>
      </c>
      <c r="D234" s="69">
        <f t="shared" si="11"/>
        <v>87583.416666666672</v>
      </c>
      <c r="E234" s="69">
        <f t="shared" si="0"/>
        <v>87583.416666666672</v>
      </c>
      <c r="F234" s="69">
        <f t="shared" si="1"/>
        <v>87583.416666666672</v>
      </c>
      <c r="G234" s="69">
        <f t="shared" si="2"/>
        <v>87583.416666666672</v>
      </c>
      <c r="H234" s="69">
        <f t="shared" si="3"/>
        <v>87583.416666666672</v>
      </c>
      <c r="I234" s="69">
        <f t="shared" si="4"/>
        <v>87583.416666666672</v>
      </c>
      <c r="J234" s="69">
        <f t="shared" si="5"/>
        <v>87583.416666666672</v>
      </c>
      <c r="K234" s="69">
        <f t="shared" si="6"/>
        <v>87583.416666666672</v>
      </c>
      <c r="L234" s="69">
        <f t="shared" si="7"/>
        <v>87583.416666666672</v>
      </c>
      <c r="M234" s="69">
        <f t="shared" si="8"/>
        <v>87583.416666666672</v>
      </c>
      <c r="N234" s="69">
        <f t="shared" si="9"/>
        <v>87583.416666666672</v>
      </c>
      <c r="O234" s="69">
        <f t="shared" si="10"/>
        <v>87583.416666666672</v>
      </c>
      <c r="P234" s="66">
        <f t="shared" si="12"/>
        <v>1051000.9999999998</v>
      </c>
      <c r="Q234" s="67">
        <f>+P234/P242</f>
        <v>2.6552480498282717E-2</v>
      </c>
    </row>
    <row r="235" spans="1:17" x14ac:dyDescent="0.25">
      <c r="A235" s="63" t="s">
        <v>121</v>
      </c>
      <c r="B235" s="64" t="s">
        <v>122</v>
      </c>
      <c r="C235" s="66">
        <v>808409</v>
      </c>
      <c r="D235" s="69">
        <f t="shared" si="11"/>
        <v>67367.416666666672</v>
      </c>
      <c r="E235" s="69">
        <f t="shared" si="0"/>
        <v>67367.416666666672</v>
      </c>
      <c r="F235" s="69">
        <f t="shared" si="1"/>
        <v>67367.416666666672</v>
      </c>
      <c r="G235" s="69">
        <f t="shared" si="2"/>
        <v>67367.416666666672</v>
      </c>
      <c r="H235" s="69">
        <f t="shared" si="3"/>
        <v>67367.416666666672</v>
      </c>
      <c r="I235" s="69">
        <f t="shared" si="4"/>
        <v>67367.416666666672</v>
      </c>
      <c r="J235" s="69">
        <f t="shared" si="5"/>
        <v>67367.416666666672</v>
      </c>
      <c r="K235" s="69">
        <f t="shared" si="6"/>
        <v>67367.416666666672</v>
      </c>
      <c r="L235" s="69">
        <f t="shared" si="7"/>
        <v>67367.416666666672</v>
      </c>
      <c r="M235" s="69">
        <f t="shared" si="8"/>
        <v>67367.416666666672</v>
      </c>
      <c r="N235" s="69">
        <f t="shared" si="9"/>
        <v>67367.416666666672</v>
      </c>
      <c r="O235" s="69">
        <f t="shared" si="10"/>
        <v>67367.416666666672</v>
      </c>
      <c r="P235" s="66">
        <f t="shared" si="12"/>
        <v>808408.99999999988</v>
      </c>
      <c r="Q235" s="67">
        <f>+P235/P242</f>
        <v>2.0423638233585159E-2</v>
      </c>
    </row>
    <row r="236" spans="1:17" x14ac:dyDescent="0.25">
      <c r="A236" s="63" t="s">
        <v>123</v>
      </c>
      <c r="B236" s="64" t="s">
        <v>124</v>
      </c>
      <c r="C236" s="66">
        <v>4715721</v>
      </c>
      <c r="D236" s="69">
        <f t="shared" si="11"/>
        <v>392976.75</v>
      </c>
      <c r="E236" s="69">
        <f t="shared" si="0"/>
        <v>392976.75</v>
      </c>
      <c r="F236" s="69">
        <f t="shared" si="1"/>
        <v>392976.75</v>
      </c>
      <c r="G236" s="69">
        <f t="shared" si="2"/>
        <v>392976.75</v>
      </c>
      <c r="H236" s="69">
        <f t="shared" si="3"/>
        <v>392976.75</v>
      </c>
      <c r="I236" s="69">
        <f t="shared" si="4"/>
        <v>392976.75</v>
      </c>
      <c r="J236" s="69">
        <f t="shared" si="5"/>
        <v>392976.75</v>
      </c>
      <c r="K236" s="69">
        <f t="shared" si="6"/>
        <v>392976.75</v>
      </c>
      <c r="L236" s="69">
        <f t="shared" si="7"/>
        <v>392976.75</v>
      </c>
      <c r="M236" s="69">
        <f t="shared" si="8"/>
        <v>392976.75</v>
      </c>
      <c r="N236" s="69">
        <f t="shared" si="9"/>
        <v>392976.75</v>
      </c>
      <c r="O236" s="69">
        <f t="shared" si="10"/>
        <v>392976.75</v>
      </c>
      <c r="P236" s="66">
        <f t="shared" si="12"/>
        <v>4715721</v>
      </c>
      <c r="Q236" s="67">
        <f>+P236/P242</f>
        <v>0.11913793601323149</v>
      </c>
    </row>
    <row r="237" spans="1:17" ht="26.25" x14ac:dyDescent="0.25">
      <c r="A237" s="63" t="s">
        <v>125</v>
      </c>
      <c r="B237" s="64" t="s">
        <v>126</v>
      </c>
      <c r="C237" s="66">
        <v>538940</v>
      </c>
      <c r="D237" s="69">
        <f t="shared" si="11"/>
        <v>44911.666666666664</v>
      </c>
      <c r="E237" s="69">
        <f t="shared" si="0"/>
        <v>44911.666666666664</v>
      </c>
      <c r="F237" s="69">
        <f t="shared" si="1"/>
        <v>44911.666666666664</v>
      </c>
      <c r="G237" s="69">
        <f t="shared" si="2"/>
        <v>44911.666666666664</v>
      </c>
      <c r="H237" s="69">
        <f t="shared" si="3"/>
        <v>44911.666666666664</v>
      </c>
      <c r="I237" s="69">
        <f t="shared" si="4"/>
        <v>44911.666666666664</v>
      </c>
      <c r="J237" s="69">
        <f t="shared" si="5"/>
        <v>44911.666666666664</v>
      </c>
      <c r="K237" s="69">
        <f t="shared" si="6"/>
        <v>44911.666666666664</v>
      </c>
      <c r="L237" s="69">
        <f t="shared" si="7"/>
        <v>44911.666666666664</v>
      </c>
      <c r="M237" s="69">
        <f t="shared" si="8"/>
        <v>44911.666666666664</v>
      </c>
      <c r="N237" s="69">
        <f t="shared" si="9"/>
        <v>44911.666666666664</v>
      </c>
      <c r="O237" s="69">
        <f t="shared" si="10"/>
        <v>44911.666666666664</v>
      </c>
      <c r="P237" s="66">
        <f t="shared" si="12"/>
        <v>538940.00000000012</v>
      </c>
      <c r="Q237" s="67">
        <f>+P237/P242</f>
        <v>1.3615775665051217E-2</v>
      </c>
    </row>
    <row r="238" spans="1:17" x14ac:dyDescent="0.25">
      <c r="A238" s="63"/>
      <c r="B238" s="64"/>
      <c r="C238" s="66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6"/>
      <c r="Q238" s="67"/>
    </row>
    <row r="239" spans="1:17" ht="26.25" x14ac:dyDescent="0.25">
      <c r="A239" s="68">
        <v>1500</v>
      </c>
      <c r="B239" s="64" t="s">
        <v>127</v>
      </c>
      <c r="C239" s="66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6"/>
      <c r="Q239" s="67"/>
    </row>
    <row r="240" spans="1:17" x14ac:dyDescent="0.25">
      <c r="A240" s="63" t="s">
        <v>128</v>
      </c>
      <c r="B240" s="64" t="s">
        <v>129</v>
      </c>
      <c r="C240" s="66">
        <v>300000</v>
      </c>
      <c r="D240" s="69">
        <f t="shared" si="11"/>
        <v>25000</v>
      </c>
      <c r="E240" s="69">
        <f t="shared" ref="E240:O240" si="13">+D240</f>
        <v>25000</v>
      </c>
      <c r="F240" s="69">
        <f t="shared" si="13"/>
        <v>25000</v>
      </c>
      <c r="G240" s="69">
        <f t="shared" si="13"/>
        <v>25000</v>
      </c>
      <c r="H240" s="69">
        <f t="shared" si="13"/>
        <v>25000</v>
      </c>
      <c r="I240" s="69">
        <f t="shared" si="13"/>
        <v>25000</v>
      </c>
      <c r="J240" s="69">
        <f t="shared" si="13"/>
        <v>25000</v>
      </c>
      <c r="K240" s="69">
        <f t="shared" si="13"/>
        <v>25000</v>
      </c>
      <c r="L240" s="69">
        <f t="shared" si="13"/>
        <v>25000</v>
      </c>
      <c r="M240" s="69">
        <f t="shared" si="13"/>
        <v>25000</v>
      </c>
      <c r="N240" s="69">
        <f t="shared" si="13"/>
        <v>25000</v>
      </c>
      <c r="O240" s="69">
        <f t="shared" si="13"/>
        <v>25000</v>
      </c>
      <c r="P240" s="66">
        <f t="shared" si="12"/>
        <v>300000</v>
      </c>
      <c r="Q240" s="67">
        <f>+P240/P242</f>
        <v>7.5791974978946901E-3</v>
      </c>
    </row>
    <row r="241" spans="1:17" x14ac:dyDescent="0.25">
      <c r="A241" s="63"/>
      <c r="B241" s="64"/>
      <c r="C241" s="66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6"/>
      <c r="Q241" s="67"/>
    </row>
    <row r="242" spans="1:17" x14ac:dyDescent="0.25">
      <c r="A242" s="70"/>
      <c r="B242" s="77" t="s">
        <v>130</v>
      </c>
      <c r="C242" s="78">
        <f>SUM(C227:C240)</f>
        <v>39582027</v>
      </c>
      <c r="D242" s="78">
        <f>SUM(D227:D240)</f>
        <v>3298502.2499999995</v>
      </c>
      <c r="E242" s="78">
        <f>SUM(E227:E240)</f>
        <v>3298502.2499999995</v>
      </c>
      <c r="F242" s="78">
        <f t="shared" ref="F242:O242" si="14">SUM(F227:F240)</f>
        <v>3298502.2499999995</v>
      </c>
      <c r="G242" s="78">
        <f t="shared" si="14"/>
        <v>3298502.2499999995</v>
      </c>
      <c r="H242" s="78">
        <f t="shared" si="14"/>
        <v>3298502.2499999995</v>
      </c>
      <c r="I242" s="78">
        <f t="shared" si="14"/>
        <v>3298502.2499999995</v>
      </c>
      <c r="J242" s="78">
        <f t="shared" si="14"/>
        <v>3298502.2499999995</v>
      </c>
      <c r="K242" s="78">
        <f t="shared" si="14"/>
        <v>3298502.2499999995</v>
      </c>
      <c r="L242" s="78">
        <f t="shared" si="14"/>
        <v>3298502.2499999995</v>
      </c>
      <c r="M242" s="78">
        <f t="shared" si="14"/>
        <v>3298502.2499999995</v>
      </c>
      <c r="N242" s="78">
        <f t="shared" si="14"/>
        <v>3298502.2499999995</v>
      </c>
      <c r="O242" s="78">
        <f t="shared" si="14"/>
        <v>3298502.2499999995</v>
      </c>
      <c r="P242" s="78">
        <f>SUM(P227:P240)</f>
        <v>39582026.999999993</v>
      </c>
      <c r="Q242" s="79">
        <f>SUM(Q227:Q240)</f>
        <v>1.0000000000000002</v>
      </c>
    </row>
    <row r="243" spans="1:17" x14ac:dyDescent="0.25">
      <c r="C243" s="65"/>
      <c r="P243" s="80"/>
      <c r="Q243" s="67"/>
    </row>
    <row r="244" spans="1:17" x14ac:dyDescent="0.25">
      <c r="C244" s="66"/>
      <c r="P244" s="80"/>
      <c r="Q244" s="67"/>
    </row>
    <row r="245" spans="1:17" x14ac:dyDescent="0.25">
      <c r="C245" s="65"/>
      <c r="P245" s="80"/>
      <c r="Q245" s="67"/>
    </row>
    <row r="246" spans="1:17" x14ac:dyDescent="0.25">
      <c r="C246" s="65"/>
      <c r="P246" s="80"/>
      <c r="Q246" s="67"/>
    </row>
    <row r="247" spans="1:17" x14ac:dyDescent="0.25">
      <c r="C247" s="80"/>
      <c r="P247" s="80"/>
      <c r="Q247" s="67"/>
    </row>
    <row r="248" spans="1:17" x14ac:dyDescent="0.25">
      <c r="C248" s="80"/>
      <c r="P248" s="80"/>
      <c r="Q248" s="67"/>
    </row>
    <row r="249" spans="1:17" x14ac:dyDescent="0.25">
      <c r="C249" s="80"/>
      <c r="P249" s="80"/>
      <c r="Q249" s="67"/>
    </row>
    <row r="250" spans="1:17" x14ac:dyDescent="0.25">
      <c r="C250" s="80"/>
      <c r="P250" s="80"/>
      <c r="Q250" s="67"/>
    </row>
    <row r="251" spans="1:17" x14ac:dyDescent="0.25">
      <c r="C251" s="80"/>
      <c r="P251" s="80"/>
      <c r="Q251" s="67"/>
    </row>
    <row r="252" spans="1:17" x14ac:dyDescent="0.25">
      <c r="C252" s="80"/>
      <c r="P252" s="80"/>
      <c r="Q252" s="67"/>
    </row>
    <row r="253" spans="1:17" x14ac:dyDescent="0.25">
      <c r="C253" s="80"/>
      <c r="P253" s="80"/>
      <c r="Q253" s="67"/>
    </row>
    <row r="254" spans="1:17" x14ac:dyDescent="0.25">
      <c r="C254" s="80"/>
      <c r="P254" s="80"/>
      <c r="Q254" s="67"/>
    </row>
    <row r="255" spans="1:17" x14ac:dyDescent="0.25">
      <c r="C255" s="80"/>
      <c r="P255" s="80"/>
      <c r="Q255" s="67"/>
    </row>
    <row r="256" spans="1:17" x14ac:dyDescent="0.25">
      <c r="C256" s="80"/>
      <c r="P256" s="80"/>
      <c r="Q256" s="67"/>
    </row>
    <row r="257" spans="2:17" x14ac:dyDescent="0.25">
      <c r="C257" s="80"/>
      <c r="P257" s="80"/>
      <c r="Q257" s="67"/>
    </row>
    <row r="258" spans="2:17" x14ac:dyDescent="0.25">
      <c r="C258" s="80"/>
      <c r="P258" s="80"/>
      <c r="Q258" s="67"/>
    </row>
    <row r="259" spans="2:17" x14ac:dyDescent="0.25">
      <c r="C259" s="80"/>
      <c r="P259" s="80"/>
      <c r="Q259" s="67"/>
    </row>
    <row r="260" spans="2:17" x14ac:dyDescent="0.25">
      <c r="C260" s="80"/>
      <c r="P260" s="80"/>
      <c r="Q260" s="67"/>
    </row>
    <row r="261" spans="2:17" x14ac:dyDescent="0.25">
      <c r="C261" s="80"/>
      <c r="P261" s="80"/>
      <c r="Q261" s="67"/>
    </row>
    <row r="262" spans="2:17" x14ac:dyDescent="0.25">
      <c r="C262" s="80"/>
      <c r="P262" s="80"/>
      <c r="Q262" s="67"/>
    </row>
    <row r="263" spans="2:17" x14ac:dyDescent="0.25">
      <c r="C263" s="80"/>
      <c r="P263" s="80"/>
      <c r="Q263" s="67"/>
    </row>
    <row r="264" spans="2:17" x14ac:dyDescent="0.25">
      <c r="C264" s="80"/>
      <c r="P264" s="80"/>
      <c r="Q264" s="67"/>
    </row>
    <row r="265" spans="2:17" x14ac:dyDescent="0.25">
      <c r="C265" s="80"/>
      <c r="P265" s="80"/>
      <c r="Q265" s="67"/>
    </row>
    <row r="266" spans="2:17" x14ac:dyDescent="0.25">
      <c r="C266" s="80"/>
      <c r="P266" s="80"/>
      <c r="Q266" s="67"/>
    </row>
    <row r="267" spans="2:17" x14ac:dyDescent="0.25">
      <c r="C267" s="80"/>
      <c r="P267" s="80"/>
      <c r="Q267" s="67"/>
    </row>
    <row r="268" spans="2:17" x14ac:dyDescent="0.25">
      <c r="C268" s="80"/>
      <c r="P268" s="80"/>
      <c r="Q268" s="67"/>
    </row>
    <row r="269" spans="2:17" x14ac:dyDescent="0.25">
      <c r="C269" s="80"/>
      <c r="P269" s="80"/>
      <c r="Q269" s="67"/>
    </row>
    <row r="270" spans="2:17" ht="15.75" x14ac:dyDescent="0.25">
      <c r="B270" s="50" t="s">
        <v>1</v>
      </c>
      <c r="C270" s="80"/>
      <c r="P270" s="80"/>
      <c r="Q270" s="67"/>
    </row>
    <row r="271" spans="2:17" ht="15.75" x14ac:dyDescent="0.25">
      <c r="B271" s="50" t="s">
        <v>315</v>
      </c>
      <c r="C271" s="80"/>
      <c r="P271" s="80"/>
      <c r="Q271" s="67"/>
    </row>
    <row r="272" spans="2:17" ht="15.75" x14ac:dyDescent="0.25">
      <c r="B272" s="50"/>
      <c r="C272" s="80"/>
      <c r="P272" s="80"/>
      <c r="Q272" s="67"/>
    </row>
    <row r="273" spans="2:17" x14ac:dyDescent="0.25">
      <c r="C273" s="80"/>
      <c r="P273" s="80"/>
      <c r="Q273" s="67"/>
    </row>
    <row r="274" spans="2:17" x14ac:dyDescent="0.25">
      <c r="C274" s="80"/>
      <c r="P274" s="80"/>
      <c r="Q274" s="67"/>
    </row>
    <row r="275" spans="2:17" x14ac:dyDescent="0.25">
      <c r="C275" s="80"/>
      <c r="P275" s="80"/>
      <c r="Q275" s="67"/>
    </row>
    <row r="276" spans="2:17" x14ac:dyDescent="0.25">
      <c r="C276" s="80"/>
      <c r="P276" s="80"/>
      <c r="Q276" s="67"/>
    </row>
    <row r="277" spans="2:17" x14ac:dyDescent="0.25">
      <c r="C277" s="80"/>
      <c r="P277" s="80"/>
      <c r="Q277" s="67"/>
    </row>
    <row r="278" spans="2:17" x14ac:dyDescent="0.25">
      <c r="C278" s="80"/>
      <c r="P278" s="80"/>
      <c r="Q278" s="67"/>
    </row>
    <row r="279" spans="2:17" x14ac:dyDescent="0.25">
      <c r="C279" s="80"/>
      <c r="P279" s="80"/>
      <c r="Q279" s="67"/>
    </row>
    <row r="280" spans="2:17" x14ac:dyDescent="0.25">
      <c r="C280" s="80"/>
      <c r="P280" s="80"/>
      <c r="Q280" s="67"/>
    </row>
    <row r="281" spans="2:17" x14ac:dyDescent="0.25">
      <c r="C281" s="80"/>
      <c r="P281" s="80"/>
      <c r="Q281" s="67"/>
    </row>
    <row r="282" spans="2:17" ht="33.75" x14ac:dyDescent="0.5">
      <c r="B282" s="184" t="s">
        <v>235</v>
      </c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67"/>
    </row>
    <row r="283" spans="2:17" ht="18.75" x14ac:dyDescent="0.3"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67"/>
    </row>
    <row r="284" spans="2:17" ht="18.75" x14ac:dyDescent="0.3"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67"/>
    </row>
    <row r="285" spans="2:17" ht="36" x14ac:dyDescent="0.25">
      <c r="B285" s="185" t="s">
        <v>292</v>
      </c>
      <c r="C285" s="185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P285" s="185"/>
      <c r="Q285" s="67"/>
    </row>
    <row r="286" spans="2:17" x14ac:dyDescent="0.25">
      <c r="C286" s="80"/>
      <c r="P286" s="80"/>
      <c r="Q286" s="67"/>
    </row>
    <row r="287" spans="2:17" x14ac:dyDescent="0.25">
      <c r="C287" s="80"/>
      <c r="P287" s="80"/>
      <c r="Q287" s="67"/>
    </row>
    <row r="288" spans="2:17" x14ac:dyDescent="0.25">
      <c r="C288" s="80"/>
      <c r="P288" s="80"/>
      <c r="Q288" s="67"/>
    </row>
    <row r="289" spans="3:17" x14ac:dyDescent="0.25">
      <c r="C289" s="80"/>
      <c r="P289" s="80"/>
      <c r="Q289" s="67"/>
    </row>
    <row r="290" spans="3:17" x14ac:dyDescent="0.25">
      <c r="C290" s="80"/>
      <c r="P290" s="80"/>
      <c r="Q290" s="67"/>
    </row>
    <row r="291" spans="3:17" x14ac:dyDescent="0.25">
      <c r="C291" s="80"/>
      <c r="P291" s="80"/>
      <c r="Q291" s="67"/>
    </row>
    <row r="292" spans="3:17" x14ac:dyDescent="0.25">
      <c r="C292" s="80"/>
      <c r="P292" s="80"/>
      <c r="Q292" s="67"/>
    </row>
    <row r="293" spans="3:17" x14ac:dyDescent="0.25">
      <c r="C293" s="80"/>
      <c r="P293" s="80"/>
      <c r="Q293" s="67"/>
    </row>
    <row r="294" spans="3:17" x14ac:dyDescent="0.25">
      <c r="C294" s="80"/>
      <c r="P294" s="80"/>
      <c r="Q294" s="67"/>
    </row>
    <row r="295" spans="3:17" x14ac:dyDescent="0.25">
      <c r="C295" s="80"/>
      <c r="P295" s="80"/>
      <c r="Q295" s="67"/>
    </row>
    <row r="296" spans="3:17" x14ac:dyDescent="0.25">
      <c r="C296" s="80"/>
      <c r="P296" s="80"/>
      <c r="Q296" s="67"/>
    </row>
    <row r="297" spans="3:17" x14ac:dyDescent="0.25">
      <c r="C297" s="80"/>
      <c r="P297" s="80"/>
      <c r="Q297" s="67"/>
    </row>
    <row r="298" spans="3:17" x14ac:dyDescent="0.25">
      <c r="C298" s="80"/>
      <c r="P298" s="80"/>
      <c r="Q298" s="67"/>
    </row>
    <row r="299" spans="3:17" x14ac:dyDescent="0.25">
      <c r="C299" s="80"/>
      <c r="P299" s="80"/>
      <c r="Q299" s="67"/>
    </row>
    <row r="300" spans="3:17" x14ac:dyDescent="0.25">
      <c r="C300" s="80"/>
      <c r="P300" s="80"/>
      <c r="Q300" s="67"/>
    </row>
    <row r="301" spans="3:17" x14ac:dyDescent="0.25">
      <c r="C301" s="80"/>
      <c r="P301" s="80"/>
      <c r="Q301" s="67"/>
    </row>
    <row r="302" spans="3:17" x14ac:dyDescent="0.25">
      <c r="C302" s="80"/>
      <c r="P302" s="80"/>
      <c r="Q302" s="67"/>
    </row>
    <row r="303" spans="3:17" x14ac:dyDescent="0.25">
      <c r="C303" s="80"/>
      <c r="P303" s="80"/>
      <c r="Q303" s="67"/>
    </row>
    <row r="304" spans="3:17" x14ac:dyDescent="0.25">
      <c r="C304" s="80"/>
      <c r="P304" s="80"/>
      <c r="Q304" s="67"/>
    </row>
    <row r="305" spans="3:17" x14ac:dyDescent="0.25">
      <c r="C305" s="80"/>
      <c r="P305" s="80"/>
      <c r="Q305" s="67"/>
    </row>
    <row r="306" spans="3:17" x14ac:dyDescent="0.25">
      <c r="C306" s="80"/>
      <c r="P306" s="80"/>
      <c r="Q306" s="67"/>
    </row>
    <row r="307" spans="3:17" x14ac:dyDescent="0.25">
      <c r="C307" s="80"/>
      <c r="P307" s="80"/>
      <c r="Q307" s="67"/>
    </row>
    <row r="308" spans="3:17" x14ac:dyDescent="0.25">
      <c r="C308" s="80"/>
      <c r="P308" s="80"/>
      <c r="Q308" s="67"/>
    </row>
    <row r="309" spans="3:17" x14ac:dyDescent="0.25">
      <c r="C309" s="80"/>
      <c r="P309" s="80"/>
      <c r="Q309" s="67"/>
    </row>
    <row r="310" spans="3:17" x14ac:dyDescent="0.25">
      <c r="C310" s="80"/>
      <c r="P310" s="80"/>
      <c r="Q310" s="67"/>
    </row>
    <row r="311" spans="3:17" x14ac:dyDescent="0.25">
      <c r="C311" s="80"/>
      <c r="P311" s="80"/>
      <c r="Q311" s="67"/>
    </row>
    <row r="312" spans="3:17" x14ac:dyDescent="0.25">
      <c r="C312" s="80"/>
      <c r="P312" s="80"/>
      <c r="Q312" s="67"/>
    </row>
    <row r="313" spans="3:17" x14ac:dyDescent="0.25">
      <c r="C313" s="80"/>
      <c r="P313" s="80"/>
      <c r="Q313" s="67"/>
    </row>
    <row r="314" spans="3:17" x14ac:dyDescent="0.25">
      <c r="C314" s="80"/>
      <c r="P314" s="80"/>
      <c r="Q314" s="67"/>
    </row>
    <row r="315" spans="3:17" x14ac:dyDescent="0.25">
      <c r="C315" s="80"/>
      <c r="P315" s="80"/>
      <c r="Q315" s="67"/>
    </row>
    <row r="316" spans="3:17" s="137" customFormat="1" x14ac:dyDescent="0.25">
      <c r="C316" s="80"/>
      <c r="P316" s="80"/>
      <c r="Q316" s="67"/>
    </row>
    <row r="317" spans="3:17" x14ac:dyDescent="0.25">
      <c r="C317" s="80"/>
      <c r="P317" s="80"/>
      <c r="Q317" s="67"/>
    </row>
    <row r="318" spans="3:17" s="137" customFormat="1" x14ac:dyDescent="0.25">
      <c r="C318" s="80"/>
      <c r="P318" s="80"/>
      <c r="Q318" s="67"/>
    </row>
    <row r="319" spans="3:17" x14ac:dyDescent="0.25">
      <c r="C319" s="80"/>
      <c r="P319" s="80"/>
      <c r="Q319" s="67"/>
    </row>
    <row r="320" spans="3:17" x14ac:dyDescent="0.25">
      <c r="C320" s="80"/>
      <c r="P320" s="80"/>
      <c r="Q320" s="67"/>
    </row>
    <row r="321" spans="1:17" x14ac:dyDescent="0.25">
      <c r="C321" s="80"/>
      <c r="P321" s="80"/>
      <c r="Q321" s="67"/>
    </row>
    <row r="322" spans="1:17" x14ac:dyDescent="0.25">
      <c r="C322" s="80"/>
      <c r="P322" s="80"/>
      <c r="Q322" s="67"/>
    </row>
    <row r="323" spans="1:17" x14ac:dyDescent="0.25">
      <c r="C323" s="80"/>
      <c r="P323" s="80"/>
      <c r="Q323" s="67"/>
    </row>
    <row r="324" spans="1:17" x14ac:dyDescent="0.25">
      <c r="C324" s="80"/>
      <c r="P324" s="80"/>
      <c r="Q324" s="67"/>
    </row>
    <row r="325" spans="1:17" x14ac:dyDescent="0.25">
      <c r="C325" s="80"/>
      <c r="P325" s="80"/>
      <c r="Q325" s="67"/>
    </row>
    <row r="326" spans="1:17" x14ac:dyDescent="0.25">
      <c r="C326" s="80"/>
      <c r="P326" s="80"/>
      <c r="Q326" s="67"/>
    </row>
    <row r="327" spans="1:17" x14ac:dyDescent="0.25">
      <c r="C327" s="80"/>
      <c r="P327" s="80"/>
      <c r="Q327" s="67"/>
    </row>
    <row r="328" spans="1:17" ht="15.75" x14ac:dyDescent="0.25">
      <c r="B328" s="50" t="s">
        <v>1</v>
      </c>
      <c r="C328" s="80"/>
      <c r="P328" s="80"/>
      <c r="Q328" s="67"/>
    </row>
    <row r="329" spans="1:17" ht="15.75" x14ac:dyDescent="0.25">
      <c r="B329" s="50" t="s">
        <v>315</v>
      </c>
      <c r="C329" s="80"/>
      <c r="P329" s="80"/>
      <c r="Q329" s="67"/>
    </row>
    <row r="330" spans="1:17" ht="15.75" x14ac:dyDescent="0.25">
      <c r="B330" s="50" t="s">
        <v>2</v>
      </c>
      <c r="C330" s="80"/>
      <c r="P330" s="80"/>
      <c r="Q330" s="67"/>
    </row>
    <row r="331" spans="1:17" ht="15.75" x14ac:dyDescent="0.25">
      <c r="B331" s="50"/>
      <c r="C331" s="80"/>
      <c r="P331" s="80"/>
      <c r="Q331" s="67"/>
    </row>
    <row r="332" spans="1:17" ht="15.75" x14ac:dyDescent="0.25">
      <c r="B332" s="50" t="s">
        <v>293</v>
      </c>
      <c r="C332" s="80"/>
      <c r="P332" s="80"/>
      <c r="Q332" s="67"/>
    </row>
    <row r="333" spans="1:17" x14ac:dyDescent="0.25">
      <c r="A333" s="53" t="s">
        <v>92</v>
      </c>
      <c r="B333" s="53"/>
      <c r="C333" s="54"/>
      <c r="D333" s="172" t="s">
        <v>93</v>
      </c>
      <c r="E333" s="172"/>
      <c r="F333" s="172"/>
      <c r="G333" s="172"/>
      <c r="H333" s="172"/>
      <c r="I333" s="172"/>
      <c r="J333" s="172"/>
      <c r="K333" s="172"/>
      <c r="L333" s="172"/>
      <c r="M333" s="172"/>
      <c r="N333" s="172"/>
      <c r="O333" s="172"/>
      <c r="P333" s="54"/>
      <c r="Q333" s="55"/>
    </row>
    <row r="334" spans="1:17" x14ac:dyDescent="0.25">
      <c r="A334" s="53" t="s">
        <v>94</v>
      </c>
      <c r="B334" s="53"/>
      <c r="C334" s="54" t="s">
        <v>95</v>
      </c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5"/>
    </row>
    <row r="335" spans="1:17" x14ac:dyDescent="0.25">
      <c r="A335" s="54" t="s">
        <v>96</v>
      </c>
      <c r="B335" s="54" t="s">
        <v>97</v>
      </c>
      <c r="C335" s="54" t="s">
        <v>98</v>
      </c>
      <c r="D335" s="54" t="s">
        <v>99</v>
      </c>
      <c r="E335" s="54" t="s">
        <v>100</v>
      </c>
      <c r="F335" s="54" t="s">
        <v>101</v>
      </c>
      <c r="G335" s="54" t="s">
        <v>102</v>
      </c>
      <c r="H335" s="54" t="s">
        <v>103</v>
      </c>
      <c r="I335" s="54" t="s">
        <v>104</v>
      </c>
      <c r="J335" s="54" t="s">
        <v>105</v>
      </c>
      <c r="K335" s="54" t="s">
        <v>106</v>
      </c>
      <c r="L335" s="54" t="s">
        <v>107</v>
      </c>
      <c r="M335" s="54" t="s">
        <v>108</v>
      </c>
      <c r="N335" s="54" t="s">
        <v>109</v>
      </c>
      <c r="O335" s="54" t="s">
        <v>110</v>
      </c>
      <c r="P335" s="54" t="s">
        <v>62</v>
      </c>
      <c r="Q335" s="54" t="s">
        <v>87</v>
      </c>
    </row>
    <row r="336" spans="1:17" x14ac:dyDescent="0.25">
      <c r="C336" s="80"/>
      <c r="P336" s="80"/>
      <c r="Q336" s="67"/>
    </row>
    <row r="337" spans="1:17" x14ac:dyDescent="0.25">
      <c r="A337" s="16">
        <v>2000</v>
      </c>
      <c r="B337" s="16" t="s">
        <v>131</v>
      </c>
      <c r="C337" s="7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75"/>
      <c r="Q337" s="67"/>
    </row>
    <row r="338" spans="1:17" ht="45" x14ac:dyDescent="0.25">
      <c r="A338" s="10">
        <v>2100</v>
      </c>
      <c r="B338" s="76" t="s">
        <v>132</v>
      </c>
      <c r="C338" s="7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75"/>
      <c r="Q338" s="67"/>
    </row>
    <row r="339" spans="1:17" ht="26.25" x14ac:dyDescent="0.25">
      <c r="A339" s="63" t="s">
        <v>133</v>
      </c>
      <c r="B339" s="64" t="s">
        <v>134</v>
      </c>
      <c r="C339" s="66">
        <v>88254</v>
      </c>
      <c r="D339" s="69">
        <f t="shared" ref="D339:D354" si="15">+C339/12</f>
        <v>7354.5</v>
      </c>
      <c r="E339" s="69">
        <f t="shared" ref="E339:E350" si="16">+C339/12</f>
        <v>7354.5</v>
      </c>
      <c r="F339" s="69">
        <f t="shared" ref="F339:F350" si="17">+C339/12</f>
        <v>7354.5</v>
      </c>
      <c r="G339" s="69">
        <f t="shared" ref="G339:G350" si="18">+C339/12</f>
        <v>7354.5</v>
      </c>
      <c r="H339" s="69">
        <f t="shared" ref="H339:H350" si="19">+C339/12</f>
        <v>7354.5</v>
      </c>
      <c r="I339" s="69">
        <f t="shared" ref="I339:I350" si="20">+C339/12</f>
        <v>7354.5</v>
      </c>
      <c r="J339" s="69">
        <f t="shared" ref="J339:J350" si="21">+C339/12</f>
        <v>7354.5</v>
      </c>
      <c r="K339" s="69">
        <f t="shared" ref="K339:K350" si="22">+C339/12</f>
        <v>7354.5</v>
      </c>
      <c r="L339" s="69">
        <f t="shared" ref="L339:L350" si="23">+C339/12</f>
        <v>7354.5</v>
      </c>
      <c r="M339" s="69">
        <f t="shared" ref="M339:M350" si="24">+C339/12</f>
        <v>7354.5</v>
      </c>
      <c r="N339" s="69">
        <f t="shared" ref="N339:N350" si="25">+C339/12</f>
        <v>7354.5</v>
      </c>
      <c r="O339" s="69">
        <f t="shared" ref="O339:O350" si="26">+C339/12</f>
        <v>7354.5</v>
      </c>
      <c r="P339" s="66">
        <f t="shared" ref="P339:P354" si="27">SUM(D339:O339)</f>
        <v>88254</v>
      </c>
      <c r="Q339" s="67">
        <v>9.5699999999999993E-2</v>
      </c>
    </row>
    <row r="340" spans="1:17" ht="39" x14ac:dyDescent="0.25">
      <c r="A340" s="63" t="s">
        <v>135</v>
      </c>
      <c r="B340" s="61" t="s">
        <v>136</v>
      </c>
      <c r="C340" s="66">
        <v>151003</v>
      </c>
      <c r="D340" s="69">
        <f t="shared" si="15"/>
        <v>12583.583333333334</v>
      </c>
      <c r="E340" s="69">
        <f t="shared" si="16"/>
        <v>12583.583333333334</v>
      </c>
      <c r="F340" s="69">
        <f t="shared" si="17"/>
        <v>12583.583333333334</v>
      </c>
      <c r="G340" s="69">
        <f t="shared" si="18"/>
        <v>12583.583333333334</v>
      </c>
      <c r="H340" s="69">
        <f t="shared" si="19"/>
        <v>12583.583333333334</v>
      </c>
      <c r="I340" s="69">
        <f t="shared" si="20"/>
        <v>12583.583333333334</v>
      </c>
      <c r="J340" s="69">
        <f t="shared" si="21"/>
        <v>12583.583333333334</v>
      </c>
      <c r="K340" s="69">
        <f t="shared" si="22"/>
        <v>12583.583333333334</v>
      </c>
      <c r="L340" s="69">
        <f t="shared" si="23"/>
        <v>12583.583333333334</v>
      </c>
      <c r="M340" s="69">
        <f t="shared" si="24"/>
        <v>12583.583333333334</v>
      </c>
      <c r="N340" s="69">
        <f t="shared" si="25"/>
        <v>12583.583333333334</v>
      </c>
      <c r="O340" s="69">
        <f t="shared" si="26"/>
        <v>12583.583333333334</v>
      </c>
      <c r="P340" s="66">
        <f t="shared" si="27"/>
        <v>151003</v>
      </c>
      <c r="Q340" s="67">
        <v>0.28560000000000002</v>
      </c>
    </row>
    <row r="341" spans="1:17" ht="26.25" x14ac:dyDescent="0.25">
      <c r="A341" s="63" t="s">
        <v>137</v>
      </c>
      <c r="B341" s="64" t="s">
        <v>138</v>
      </c>
      <c r="C341" s="66">
        <v>18000</v>
      </c>
      <c r="D341" s="69">
        <f t="shared" si="15"/>
        <v>1500</v>
      </c>
      <c r="E341" s="69">
        <f t="shared" si="16"/>
        <v>1500</v>
      </c>
      <c r="F341" s="69">
        <f t="shared" si="17"/>
        <v>1500</v>
      </c>
      <c r="G341" s="69">
        <f t="shared" si="18"/>
        <v>1500</v>
      </c>
      <c r="H341" s="69">
        <f t="shared" si="19"/>
        <v>1500</v>
      </c>
      <c r="I341" s="69">
        <f t="shared" si="20"/>
        <v>1500</v>
      </c>
      <c r="J341" s="69">
        <f t="shared" si="21"/>
        <v>1500</v>
      </c>
      <c r="K341" s="69">
        <f t="shared" si="22"/>
        <v>1500</v>
      </c>
      <c r="L341" s="69">
        <f t="shared" si="23"/>
        <v>1500</v>
      </c>
      <c r="M341" s="69">
        <f t="shared" si="24"/>
        <v>1500</v>
      </c>
      <c r="N341" s="69">
        <f t="shared" si="25"/>
        <v>1500</v>
      </c>
      <c r="O341" s="69">
        <f t="shared" si="26"/>
        <v>1500</v>
      </c>
      <c r="P341" s="66">
        <f t="shared" si="27"/>
        <v>18000</v>
      </c>
      <c r="Q341" s="67">
        <v>2.7000000000000001E-3</v>
      </c>
    </row>
    <row r="342" spans="1:17" x14ac:dyDescent="0.25">
      <c r="A342" s="63" t="s">
        <v>139</v>
      </c>
      <c r="B342" s="64" t="s">
        <v>140</v>
      </c>
      <c r="C342" s="66">
        <v>29653</v>
      </c>
      <c r="D342" s="69">
        <f t="shared" si="15"/>
        <v>2471.0833333333335</v>
      </c>
      <c r="E342" s="69">
        <f t="shared" si="16"/>
        <v>2471.0833333333335</v>
      </c>
      <c r="F342" s="69">
        <f t="shared" si="17"/>
        <v>2471.0833333333335</v>
      </c>
      <c r="G342" s="69">
        <f t="shared" si="18"/>
        <v>2471.0833333333335</v>
      </c>
      <c r="H342" s="69">
        <f t="shared" si="19"/>
        <v>2471.0833333333335</v>
      </c>
      <c r="I342" s="69">
        <f t="shared" si="20"/>
        <v>2471.0833333333335</v>
      </c>
      <c r="J342" s="69">
        <f t="shared" si="21"/>
        <v>2471.0833333333335</v>
      </c>
      <c r="K342" s="69">
        <f t="shared" si="22"/>
        <v>2471.0833333333335</v>
      </c>
      <c r="L342" s="69">
        <f t="shared" si="23"/>
        <v>2471.0833333333335</v>
      </c>
      <c r="M342" s="69">
        <f t="shared" si="24"/>
        <v>2471.0833333333335</v>
      </c>
      <c r="N342" s="69">
        <f t="shared" si="25"/>
        <v>2471.0833333333335</v>
      </c>
      <c r="O342" s="69">
        <f t="shared" si="26"/>
        <v>2471.0833333333335</v>
      </c>
      <c r="P342" s="66">
        <f t="shared" si="27"/>
        <v>29652.999999999996</v>
      </c>
      <c r="Q342" s="67">
        <v>6.7900000000000002E-2</v>
      </c>
    </row>
    <row r="343" spans="1:17" x14ac:dyDescent="0.25">
      <c r="A343" s="68">
        <v>2200</v>
      </c>
      <c r="B343" s="64" t="s">
        <v>141</v>
      </c>
      <c r="C343" s="66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6"/>
      <c r="Q343" s="67"/>
    </row>
    <row r="344" spans="1:17" ht="39" x14ac:dyDescent="0.25">
      <c r="A344" s="63" t="s">
        <v>142</v>
      </c>
      <c r="B344" s="64" t="s">
        <v>143</v>
      </c>
      <c r="C344" s="66">
        <v>26000</v>
      </c>
      <c r="D344" s="69">
        <f t="shared" si="15"/>
        <v>2166.6666666666665</v>
      </c>
      <c r="E344" s="69">
        <f t="shared" si="16"/>
        <v>2166.6666666666665</v>
      </c>
      <c r="F344" s="69">
        <f t="shared" si="17"/>
        <v>2166.6666666666665</v>
      </c>
      <c r="G344" s="69">
        <f t="shared" si="18"/>
        <v>2166.6666666666665</v>
      </c>
      <c r="H344" s="69">
        <f t="shared" si="19"/>
        <v>2166.6666666666665</v>
      </c>
      <c r="I344" s="69">
        <f t="shared" si="20"/>
        <v>2166.6666666666665</v>
      </c>
      <c r="J344" s="69">
        <f t="shared" si="21"/>
        <v>2166.6666666666665</v>
      </c>
      <c r="K344" s="69">
        <f t="shared" si="22"/>
        <v>2166.6666666666665</v>
      </c>
      <c r="L344" s="69">
        <f t="shared" si="23"/>
        <v>2166.6666666666665</v>
      </c>
      <c r="M344" s="69">
        <f t="shared" si="24"/>
        <v>2166.6666666666665</v>
      </c>
      <c r="N344" s="69">
        <f t="shared" si="25"/>
        <v>2166.6666666666665</v>
      </c>
      <c r="O344" s="69">
        <f t="shared" si="26"/>
        <v>2166.6666666666665</v>
      </c>
      <c r="P344" s="66">
        <f t="shared" si="27"/>
        <v>26000.000000000004</v>
      </c>
      <c r="Q344" s="67">
        <v>4.4200000000000003E-2</v>
      </c>
    </row>
    <row r="345" spans="1:17" ht="26.25" x14ac:dyDescent="0.25">
      <c r="A345" s="68">
        <v>2400</v>
      </c>
      <c r="B345" s="64" t="s">
        <v>144</v>
      </c>
      <c r="C345" s="66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6"/>
      <c r="Q345" s="67"/>
    </row>
    <row r="346" spans="1:17" x14ac:dyDescent="0.25">
      <c r="A346" s="63" t="s">
        <v>145</v>
      </c>
      <c r="B346" s="64" t="s">
        <v>146</v>
      </c>
      <c r="C346" s="66">
        <v>5872</v>
      </c>
      <c r="D346" s="69">
        <f t="shared" si="15"/>
        <v>489.33333333333331</v>
      </c>
      <c r="E346" s="69">
        <f t="shared" si="16"/>
        <v>489.33333333333331</v>
      </c>
      <c r="F346" s="69">
        <f t="shared" si="17"/>
        <v>489.33333333333331</v>
      </c>
      <c r="G346" s="69">
        <f t="shared" si="18"/>
        <v>489.33333333333331</v>
      </c>
      <c r="H346" s="69">
        <f t="shared" si="19"/>
        <v>489.33333333333331</v>
      </c>
      <c r="I346" s="69">
        <f t="shared" si="20"/>
        <v>489.33333333333331</v>
      </c>
      <c r="J346" s="69">
        <f t="shared" si="21"/>
        <v>489.33333333333331</v>
      </c>
      <c r="K346" s="69">
        <f t="shared" si="22"/>
        <v>489.33333333333331</v>
      </c>
      <c r="L346" s="69">
        <f t="shared" si="23"/>
        <v>489.33333333333331</v>
      </c>
      <c r="M346" s="69">
        <f t="shared" si="24"/>
        <v>489.33333333333331</v>
      </c>
      <c r="N346" s="69">
        <f t="shared" si="25"/>
        <v>489.33333333333331</v>
      </c>
      <c r="O346" s="69">
        <f t="shared" si="26"/>
        <v>489.33333333333331</v>
      </c>
      <c r="P346" s="66">
        <f t="shared" si="27"/>
        <v>5871.9999999999991</v>
      </c>
      <c r="Q346" s="67">
        <v>3.7000000000000002E-3</v>
      </c>
    </row>
    <row r="347" spans="1:17" ht="26.25" x14ac:dyDescent="0.25">
      <c r="A347" s="68">
        <v>2500</v>
      </c>
      <c r="B347" s="64" t="s">
        <v>147</v>
      </c>
      <c r="C347" s="66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6"/>
      <c r="Q347" s="67"/>
    </row>
    <row r="348" spans="1:17" ht="26.25" x14ac:dyDescent="0.25">
      <c r="A348" s="63">
        <v>2531</v>
      </c>
      <c r="B348" s="64" t="s">
        <v>148</v>
      </c>
      <c r="C348" s="66">
        <v>5000</v>
      </c>
      <c r="D348" s="69">
        <f t="shared" si="15"/>
        <v>416.66666666666669</v>
      </c>
      <c r="E348" s="69">
        <f t="shared" si="16"/>
        <v>416.66666666666669</v>
      </c>
      <c r="F348" s="69">
        <f t="shared" si="17"/>
        <v>416.66666666666669</v>
      </c>
      <c r="G348" s="69">
        <f t="shared" si="18"/>
        <v>416.66666666666669</v>
      </c>
      <c r="H348" s="69">
        <f t="shared" si="19"/>
        <v>416.66666666666669</v>
      </c>
      <c r="I348" s="69">
        <f t="shared" si="20"/>
        <v>416.66666666666669</v>
      </c>
      <c r="J348" s="69">
        <f t="shared" si="21"/>
        <v>416.66666666666669</v>
      </c>
      <c r="K348" s="69">
        <f t="shared" si="22"/>
        <v>416.66666666666669</v>
      </c>
      <c r="L348" s="69">
        <f t="shared" si="23"/>
        <v>416.66666666666669</v>
      </c>
      <c r="M348" s="69">
        <f t="shared" si="24"/>
        <v>416.66666666666669</v>
      </c>
      <c r="N348" s="69">
        <f t="shared" si="25"/>
        <v>416.66666666666669</v>
      </c>
      <c r="O348" s="69">
        <f t="shared" si="26"/>
        <v>416.66666666666669</v>
      </c>
      <c r="P348" s="66">
        <f t="shared" si="27"/>
        <v>5000</v>
      </c>
      <c r="Q348" s="67">
        <v>9.2999999999999992E-3</v>
      </c>
    </row>
    <row r="349" spans="1:17" ht="29.25" customHeight="1" x14ac:dyDescent="0.25">
      <c r="A349" s="68">
        <v>2600</v>
      </c>
      <c r="B349" s="64" t="s">
        <v>149</v>
      </c>
      <c r="C349" s="66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6"/>
      <c r="Q349" s="67"/>
    </row>
    <row r="350" spans="1:17" ht="64.5" x14ac:dyDescent="0.25">
      <c r="A350" s="63" t="s">
        <v>150</v>
      </c>
      <c r="B350" s="64" t="s">
        <v>151</v>
      </c>
      <c r="C350" s="66">
        <v>150388</v>
      </c>
      <c r="D350" s="69">
        <f t="shared" si="15"/>
        <v>12532.333333333334</v>
      </c>
      <c r="E350" s="69">
        <f t="shared" si="16"/>
        <v>12532.333333333334</v>
      </c>
      <c r="F350" s="69">
        <f t="shared" si="17"/>
        <v>12532.333333333334</v>
      </c>
      <c r="G350" s="69">
        <f t="shared" si="18"/>
        <v>12532.333333333334</v>
      </c>
      <c r="H350" s="69">
        <f t="shared" si="19"/>
        <v>12532.333333333334</v>
      </c>
      <c r="I350" s="69">
        <f t="shared" si="20"/>
        <v>12532.333333333334</v>
      </c>
      <c r="J350" s="69">
        <f t="shared" si="21"/>
        <v>12532.333333333334</v>
      </c>
      <c r="K350" s="69">
        <f t="shared" si="22"/>
        <v>12532.333333333334</v>
      </c>
      <c r="L350" s="69">
        <f t="shared" si="23"/>
        <v>12532.333333333334</v>
      </c>
      <c r="M350" s="69">
        <f t="shared" si="24"/>
        <v>12532.333333333334</v>
      </c>
      <c r="N350" s="69">
        <f t="shared" si="25"/>
        <v>12532.333333333334</v>
      </c>
      <c r="O350" s="69">
        <f t="shared" si="26"/>
        <v>12532.333333333334</v>
      </c>
      <c r="P350" s="66">
        <f t="shared" si="27"/>
        <v>150388</v>
      </c>
      <c r="Q350" s="67">
        <v>0.46660000000000001</v>
      </c>
    </row>
    <row r="351" spans="1:17" ht="26.25" x14ac:dyDescent="0.25">
      <c r="A351" s="68">
        <v>2900</v>
      </c>
      <c r="B351" s="64" t="s">
        <v>154</v>
      </c>
      <c r="C351" s="66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6"/>
      <c r="Q351" s="67"/>
    </row>
    <row r="352" spans="1:17" x14ac:dyDescent="0.25">
      <c r="A352" s="63" t="s">
        <v>155</v>
      </c>
      <c r="B352" s="64" t="s">
        <v>156</v>
      </c>
      <c r="C352" s="66">
        <v>15359</v>
      </c>
      <c r="D352" s="69">
        <f t="shared" si="15"/>
        <v>1279.9166666666667</v>
      </c>
      <c r="E352" s="69">
        <f>+D352</f>
        <v>1279.9166666666667</v>
      </c>
      <c r="F352" s="69">
        <f t="shared" ref="F352:O352" si="28">+E352</f>
        <v>1279.9166666666667</v>
      </c>
      <c r="G352" s="69">
        <f t="shared" si="28"/>
        <v>1279.9166666666667</v>
      </c>
      <c r="H352" s="69">
        <f t="shared" si="28"/>
        <v>1279.9166666666667</v>
      </c>
      <c r="I352" s="69">
        <f t="shared" si="28"/>
        <v>1279.9166666666667</v>
      </c>
      <c r="J352" s="69">
        <f t="shared" si="28"/>
        <v>1279.9166666666667</v>
      </c>
      <c r="K352" s="69">
        <f t="shared" si="28"/>
        <v>1279.9166666666667</v>
      </c>
      <c r="L352" s="69">
        <f t="shared" si="28"/>
        <v>1279.9166666666667</v>
      </c>
      <c r="M352" s="69">
        <f t="shared" si="28"/>
        <v>1279.9166666666667</v>
      </c>
      <c r="N352" s="69">
        <f t="shared" si="28"/>
        <v>1279.9166666666667</v>
      </c>
      <c r="O352" s="69">
        <f t="shared" si="28"/>
        <v>1279.9166666666667</v>
      </c>
      <c r="P352" s="66">
        <f t="shared" si="27"/>
        <v>15358.999999999998</v>
      </c>
      <c r="Q352" s="67">
        <v>1.9E-3</v>
      </c>
    </row>
    <row r="353" spans="1:17" s="137" customFormat="1" ht="26.25" x14ac:dyDescent="0.25">
      <c r="A353" s="63">
        <v>2921</v>
      </c>
      <c r="B353" s="64" t="s">
        <v>276</v>
      </c>
      <c r="C353" s="66">
        <v>10000</v>
      </c>
      <c r="D353" s="69">
        <f>+C353/12</f>
        <v>833.33333333333337</v>
      </c>
      <c r="E353" s="69">
        <f>+D353</f>
        <v>833.33333333333337</v>
      </c>
      <c r="F353" s="69">
        <f t="shared" ref="F353:N353" si="29">+E353</f>
        <v>833.33333333333337</v>
      </c>
      <c r="G353" s="69">
        <f t="shared" si="29"/>
        <v>833.33333333333337</v>
      </c>
      <c r="H353" s="69">
        <f t="shared" si="29"/>
        <v>833.33333333333337</v>
      </c>
      <c r="I353" s="69">
        <f t="shared" si="29"/>
        <v>833.33333333333337</v>
      </c>
      <c r="J353" s="69">
        <f t="shared" si="29"/>
        <v>833.33333333333337</v>
      </c>
      <c r="K353" s="69">
        <f t="shared" si="29"/>
        <v>833.33333333333337</v>
      </c>
      <c r="L353" s="69">
        <f t="shared" si="29"/>
        <v>833.33333333333337</v>
      </c>
      <c r="M353" s="69">
        <f t="shared" si="29"/>
        <v>833.33333333333337</v>
      </c>
      <c r="N353" s="69">
        <f t="shared" si="29"/>
        <v>833.33333333333337</v>
      </c>
      <c r="O353" s="69">
        <f>+M353</f>
        <v>833.33333333333337</v>
      </c>
      <c r="P353" s="66">
        <f>SUM(D353:O353)</f>
        <v>10000</v>
      </c>
      <c r="Q353" s="67">
        <f>+P353/P357</f>
        <v>1.6037746440021233E-2</v>
      </c>
    </row>
    <row r="354" spans="1:17" ht="39" x14ac:dyDescent="0.25">
      <c r="A354" s="63" t="s">
        <v>157</v>
      </c>
      <c r="B354" s="64" t="s">
        <v>158</v>
      </c>
      <c r="C354" s="66">
        <v>70000</v>
      </c>
      <c r="D354" s="69">
        <f t="shared" si="15"/>
        <v>5833.333333333333</v>
      </c>
      <c r="E354" s="69">
        <v>333.33</v>
      </c>
      <c r="F354" s="69">
        <v>333.33</v>
      </c>
      <c r="G354" s="69">
        <v>333.33</v>
      </c>
      <c r="H354" s="69">
        <v>333.33</v>
      </c>
      <c r="I354" s="69">
        <v>333.33</v>
      </c>
      <c r="J354" s="69">
        <v>333.33</v>
      </c>
      <c r="K354" s="69">
        <v>333.33</v>
      </c>
      <c r="L354" s="69">
        <v>333.34</v>
      </c>
      <c r="M354" s="69">
        <v>333.34</v>
      </c>
      <c r="N354" s="69">
        <v>333.34</v>
      </c>
      <c r="O354" s="69">
        <v>333.34</v>
      </c>
      <c r="P354" s="66">
        <f t="shared" si="27"/>
        <v>9500.0033333333322</v>
      </c>
      <c r="Q354" s="67">
        <v>7.4999999999999997E-3</v>
      </c>
    </row>
    <row r="355" spans="1:17" ht="26.25" x14ac:dyDescent="0.25">
      <c r="A355" s="63">
        <v>2961</v>
      </c>
      <c r="B355" s="64" t="s">
        <v>159</v>
      </c>
      <c r="C355" s="66">
        <v>50000</v>
      </c>
      <c r="D355" s="69">
        <f>+C355/12</f>
        <v>4166.666666666667</v>
      </c>
      <c r="E355" s="69">
        <f t="shared" ref="E355:O357" si="30">+D355</f>
        <v>4166.666666666667</v>
      </c>
      <c r="F355" s="69">
        <f t="shared" si="30"/>
        <v>4166.666666666667</v>
      </c>
      <c r="G355" s="69">
        <f t="shared" si="30"/>
        <v>4166.666666666667</v>
      </c>
      <c r="H355" s="69">
        <f t="shared" si="30"/>
        <v>4166.666666666667</v>
      </c>
      <c r="I355" s="69">
        <f t="shared" si="30"/>
        <v>4166.666666666667</v>
      </c>
      <c r="J355" s="69">
        <f t="shared" si="30"/>
        <v>4166.666666666667</v>
      </c>
      <c r="K355" s="69">
        <f t="shared" si="30"/>
        <v>4166.666666666667</v>
      </c>
      <c r="L355" s="69">
        <f t="shared" si="30"/>
        <v>4166.666666666667</v>
      </c>
      <c r="M355" s="69">
        <f t="shared" si="30"/>
        <v>4166.666666666667</v>
      </c>
      <c r="N355" s="69">
        <f t="shared" si="30"/>
        <v>4166.666666666667</v>
      </c>
      <c r="O355" s="69">
        <f t="shared" si="30"/>
        <v>4166.666666666667</v>
      </c>
      <c r="P355" s="66">
        <f>SUM(D355:O355)</f>
        <v>49999.999999999993</v>
      </c>
      <c r="Q355" s="67">
        <v>1.9E-3</v>
      </c>
    </row>
    <row r="356" spans="1:17" s="137" customFormat="1" ht="26.25" x14ac:dyDescent="0.25">
      <c r="A356" s="63">
        <v>2991</v>
      </c>
      <c r="B356" s="64" t="s">
        <v>277</v>
      </c>
      <c r="C356" s="66">
        <v>4000</v>
      </c>
      <c r="D356" s="69">
        <f>+C356/12</f>
        <v>333.33333333333331</v>
      </c>
      <c r="E356" s="69">
        <f t="shared" ref="E356:O356" si="31">+D356</f>
        <v>333.33333333333331</v>
      </c>
      <c r="F356" s="69">
        <f t="shared" si="31"/>
        <v>333.33333333333331</v>
      </c>
      <c r="G356" s="69">
        <f t="shared" si="31"/>
        <v>333.33333333333331</v>
      </c>
      <c r="H356" s="69">
        <f t="shared" si="31"/>
        <v>333.33333333333331</v>
      </c>
      <c r="I356" s="69">
        <f t="shared" si="31"/>
        <v>333.33333333333331</v>
      </c>
      <c r="J356" s="69">
        <f t="shared" si="31"/>
        <v>333.33333333333331</v>
      </c>
      <c r="K356" s="69">
        <f t="shared" si="31"/>
        <v>333.33333333333331</v>
      </c>
      <c r="L356" s="69">
        <f t="shared" si="31"/>
        <v>333.33333333333331</v>
      </c>
      <c r="M356" s="69">
        <f t="shared" si="31"/>
        <v>333.33333333333331</v>
      </c>
      <c r="N356" s="69">
        <f t="shared" si="31"/>
        <v>333.33333333333331</v>
      </c>
      <c r="O356" s="69">
        <f t="shared" si="31"/>
        <v>333.33333333333331</v>
      </c>
      <c r="P356" s="66">
        <f>SUM(D356:O356)</f>
        <v>4000.0000000000005</v>
      </c>
      <c r="Q356" s="67">
        <f>+P356/P357</f>
        <v>6.4150985760084945E-3</v>
      </c>
    </row>
    <row r="357" spans="1:17" x14ac:dyDescent="0.25">
      <c r="A357" s="70"/>
      <c r="B357" s="77" t="s">
        <v>130</v>
      </c>
      <c r="C357" s="78">
        <f>SUM(C339:C356)</f>
        <v>623529</v>
      </c>
      <c r="D357" s="78">
        <f>+C357/12</f>
        <v>51960.75</v>
      </c>
      <c r="E357" s="78">
        <f t="shared" si="30"/>
        <v>51960.75</v>
      </c>
      <c r="F357" s="78">
        <f t="shared" si="30"/>
        <v>51960.75</v>
      </c>
      <c r="G357" s="78">
        <f t="shared" si="30"/>
        <v>51960.75</v>
      </c>
      <c r="H357" s="78">
        <f t="shared" si="30"/>
        <v>51960.75</v>
      </c>
      <c r="I357" s="78">
        <f t="shared" si="30"/>
        <v>51960.75</v>
      </c>
      <c r="J357" s="78">
        <f t="shared" si="30"/>
        <v>51960.75</v>
      </c>
      <c r="K357" s="78">
        <f t="shared" si="30"/>
        <v>51960.75</v>
      </c>
      <c r="L357" s="78">
        <f t="shared" si="30"/>
        <v>51960.75</v>
      </c>
      <c r="M357" s="78">
        <f t="shared" si="30"/>
        <v>51960.75</v>
      </c>
      <c r="N357" s="78">
        <f t="shared" si="30"/>
        <v>51960.75</v>
      </c>
      <c r="O357" s="78">
        <f t="shared" si="30"/>
        <v>51960.75</v>
      </c>
      <c r="P357" s="78">
        <f>+O357+N357+M357+L357+K357+J357+I357+H357+G357+F357+E357+D357</f>
        <v>623529</v>
      </c>
      <c r="Q357" s="79">
        <v>1</v>
      </c>
    </row>
    <row r="358" spans="1:17" x14ac:dyDescent="0.25">
      <c r="A358" s="70"/>
      <c r="B358" s="109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110"/>
    </row>
    <row r="359" spans="1:17" x14ac:dyDescent="0.25">
      <c r="A359" s="70"/>
      <c r="B359" s="109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110"/>
    </row>
    <row r="360" spans="1:17" s="137" customFormat="1" x14ac:dyDescent="0.25">
      <c r="A360" s="70"/>
      <c r="B360" s="109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110"/>
    </row>
    <row r="361" spans="1:17" s="137" customFormat="1" x14ac:dyDescent="0.25">
      <c r="A361" s="70"/>
      <c r="B361" s="109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110"/>
    </row>
    <row r="362" spans="1:17" s="137" customFormat="1" x14ac:dyDescent="0.25">
      <c r="A362" s="70"/>
      <c r="B362" s="109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110"/>
    </row>
    <row r="363" spans="1:17" x14ac:dyDescent="0.25">
      <c r="A363" s="70"/>
      <c r="B363" s="109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110"/>
    </row>
    <row r="364" spans="1:17" x14ac:dyDescent="0.25">
      <c r="A364" s="70"/>
      <c r="B364" s="109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110"/>
    </row>
    <row r="365" spans="1:17" x14ac:dyDescent="0.25">
      <c r="A365" s="70"/>
      <c r="B365" s="109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110"/>
    </row>
    <row r="366" spans="1:17" x14ac:dyDescent="0.25">
      <c r="A366" s="70"/>
      <c r="B366" s="109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110"/>
    </row>
    <row r="367" spans="1:17" x14ac:dyDescent="0.25">
      <c r="A367" s="70"/>
      <c r="B367" s="109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110"/>
    </row>
    <row r="368" spans="1:17" x14ac:dyDescent="0.25">
      <c r="A368" s="70"/>
      <c r="B368" s="109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110"/>
    </row>
    <row r="369" spans="1:17" x14ac:dyDescent="0.25">
      <c r="A369" s="70"/>
      <c r="B369" s="109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110"/>
    </row>
    <row r="370" spans="1:17" x14ac:dyDescent="0.25">
      <c r="A370" s="70"/>
      <c r="B370" s="109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110"/>
    </row>
    <row r="371" spans="1:17" x14ac:dyDescent="0.25">
      <c r="A371" s="70"/>
      <c r="B371" s="109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110"/>
    </row>
    <row r="372" spans="1:17" x14ac:dyDescent="0.25">
      <c r="A372" s="70"/>
      <c r="B372" s="109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110"/>
    </row>
    <row r="373" spans="1:17" x14ac:dyDescent="0.25">
      <c r="A373" s="70"/>
      <c r="B373" s="109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110"/>
    </row>
    <row r="374" spans="1:17" ht="15.75" x14ac:dyDescent="0.25">
      <c r="A374" s="50"/>
      <c r="B374" s="50" t="s">
        <v>1</v>
      </c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110"/>
    </row>
    <row r="375" spans="1:17" ht="15.75" x14ac:dyDescent="0.25">
      <c r="A375" s="80"/>
      <c r="B375" s="50" t="s">
        <v>315</v>
      </c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110"/>
    </row>
    <row r="376" spans="1:17" ht="15.75" x14ac:dyDescent="0.25">
      <c r="A376" s="50"/>
      <c r="B376" s="50" t="s">
        <v>2</v>
      </c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110"/>
    </row>
    <row r="377" spans="1:17" x14ac:dyDescent="0.25">
      <c r="A377" s="70"/>
      <c r="B377" s="109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110"/>
    </row>
    <row r="378" spans="1:17" x14ac:dyDescent="0.25">
      <c r="A378" s="70"/>
      <c r="B378" s="109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110"/>
    </row>
    <row r="379" spans="1:17" x14ac:dyDescent="0.25">
      <c r="A379" s="70"/>
      <c r="B379" s="109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110"/>
    </row>
    <row r="380" spans="1:17" x14ac:dyDescent="0.25">
      <c r="A380" s="70"/>
      <c r="B380" s="109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110"/>
    </row>
    <row r="381" spans="1:17" x14ac:dyDescent="0.25">
      <c r="A381" s="70"/>
      <c r="B381" s="109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110"/>
    </row>
    <row r="382" spans="1:17" ht="33.75" x14ac:dyDescent="0.5">
      <c r="A382" s="70"/>
      <c r="B382" s="184" t="s">
        <v>235</v>
      </c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10"/>
    </row>
    <row r="383" spans="1:17" ht="18.75" x14ac:dyDescent="0.3">
      <c r="A383" s="70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110"/>
    </row>
    <row r="384" spans="1:17" ht="18.75" x14ac:dyDescent="0.3">
      <c r="A384" s="70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110"/>
    </row>
    <row r="385" spans="1:17" x14ac:dyDescent="0.25">
      <c r="A385" s="70"/>
      <c r="Q385" s="110"/>
    </row>
    <row r="386" spans="1:17" x14ac:dyDescent="0.25">
      <c r="A386" s="70"/>
      <c r="B386" s="109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110"/>
    </row>
    <row r="387" spans="1:17" x14ac:dyDescent="0.25">
      <c r="A387" s="70"/>
      <c r="B387" s="109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110"/>
    </row>
    <row r="388" spans="1:17" x14ac:dyDescent="0.25">
      <c r="A388" s="70"/>
      <c r="B388" s="109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110"/>
    </row>
    <row r="389" spans="1:17" x14ac:dyDescent="0.25">
      <c r="A389" s="70"/>
      <c r="B389" s="109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110"/>
    </row>
    <row r="390" spans="1:17" x14ac:dyDescent="0.25">
      <c r="A390" s="70"/>
      <c r="B390" s="109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110"/>
    </row>
    <row r="391" spans="1:17" ht="36" x14ac:dyDescent="0.25">
      <c r="A391" s="70"/>
      <c r="B391" s="185" t="s">
        <v>294</v>
      </c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10"/>
    </row>
    <row r="392" spans="1:17" x14ac:dyDescent="0.25">
      <c r="A392" s="70"/>
      <c r="B392" s="109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110"/>
    </row>
    <row r="393" spans="1:17" x14ac:dyDescent="0.25">
      <c r="A393" s="70"/>
      <c r="B393" s="109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110"/>
    </row>
    <row r="394" spans="1:17" x14ac:dyDescent="0.25">
      <c r="A394" s="70"/>
      <c r="B394" s="109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110"/>
    </row>
    <row r="395" spans="1:17" x14ac:dyDescent="0.25">
      <c r="A395" s="70"/>
      <c r="B395" s="109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110"/>
    </row>
    <row r="396" spans="1:17" x14ac:dyDescent="0.25">
      <c r="A396" s="70"/>
      <c r="B396" s="109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110"/>
    </row>
    <row r="397" spans="1:17" x14ac:dyDescent="0.25">
      <c r="A397" s="70"/>
      <c r="B397" s="109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110"/>
    </row>
    <row r="398" spans="1:17" x14ac:dyDescent="0.25">
      <c r="A398" s="70"/>
      <c r="B398" s="109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110"/>
    </row>
    <row r="399" spans="1:17" x14ac:dyDescent="0.25">
      <c r="A399" s="70"/>
      <c r="B399" s="109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110"/>
    </row>
    <row r="400" spans="1:17" x14ac:dyDescent="0.25">
      <c r="A400" s="70"/>
      <c r="B400" s="109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110"/>
    </row>
    <row r="401" spans="1:17" x14ac:dyDescent="0.25">
      <c r="A401" s="70"/>
      <c r="B401" s="109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110"/>
    </row>
    <row r="402" spans="1:17" x14ac:dyDescent="0.25">
      <c r="A402" s="70"/>
      <c r="B402" s="109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110"/>
    </row>
    <row r="403" spans="1:17" x14ac:dyDescent="0.25">
      <c r="A403" s="70"/>
      <c r="B403" s="109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110"/>
    </row>
    <row r="404" spans="1:17" x14ac:dyDescent="0.25">
      <c r="A404" s="70"/>
      <c r="B404" s="109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110"/>
    </row>
    <row r="405" spans="1:17" x14ac:dyDescent="0.25">
      <c r="A405" s="70"/>
      <c r="B405" s="109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110"/>
    </row>
    <row r="406" spans="1:17" x14ac:dyDescent="0.25">
      <c r="A406" s="70"/>
      <c r="B406" s="109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110"/>
    </row>
    <row r="407" spans="1:17" x14ac:dyDescent="0.25">
      <c r="A407" s="70"/>
      <c r="B407" s="109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110"/>
    </row>
    <row r="408" spans="1:17" x14ac:dyDescent="0.25">
      <c r="A408" s="70"/>
      <c r="B408" s="109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110"/>
    </row>
    <row r="409" spans="1:17" x14ac:dyDescent="0.25">
      <c r="A409" s="70"/>
      <c r="B409" s="109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110"/>
    </row>
    <row r="410" spans="1:17" x14ac:dyDescent="0.25">
      <c r="A410" s="70"/>
      <c r="B410" s="109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110"/>
    </row>
    <row r="411" spans="1:17" x14ac:dyDescent="0.25">
      <c r="A411" s="70"/>
      <c r="B411" s="109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110"/>
    </row>
    <row r="412" spans="1:17" x14ac:dyDescent="0.25">
      <c r="A412" s="70"/>
      <c r="B412" s="109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110"/>
    </row>
    <row r="413" spans="1:17" x14ac:dyDescent="0.25">
      <c r="A413" s="70"/>
      <c r="B413" s="109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110"/>
    </row>
    <row r="414" spans="1:17" x14ac:dyDescent="0.25">
      <c r="A414" s="70"/>
      <c r="B414" s="109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110"/>
    </row>
    <row r="415" spans="1:17" x14ac:dyDescent="0.25">
      <c r="A415" s="70"/>
      <c r="B415" s="109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110"/>
    </row>
    <row r="416" spans="1:17" x14ac:dyDescent="0.25">
      <c r="A416" s="70"/>
      <c r="B416" s="109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110"/>
    </row>
    <row r="417" spans="1:17" x14ac:dyDescent="0.25">
      <c r="A417" s="70"/>
      <c r="B417" s="109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110"/>
    </row>
    <row r="418" spans="1:17" x14ac:dyDescent="0.25">
      <c r="A418" s="70"/>
      <c r="B418" s="109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110"/>
    </row>
    <row r="419" spans="1:17" x14ac:dyDescent="0.25">
      <c r="A419" s="70"/>
      <c r="B419" s="109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110"/>
    </row>
    <row r="420" spans="1:17" x14ac:dyDescent="0.25">
      <c r="A420" s="70"/>
      <c r="B420" s="109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110"/>
    </row>
    <row r="421" spans="1:17" x14ac:dyDescent="0.25">
      <c r="A421" s="70"/>
      <c r="B421" s="109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110"/>
    </row>
    <row r="422" spans="1:17" x14ac:dyDescent="0.25">
      <c r="A422" s="70"/>
      <c r="B422" s="109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110"/>
    </row>
    <row r="423" spans="1:17" x14ac:dyDescent="0.25">
      <c r="A423" s="5"/>
      <c r="B423" s="5"/>
      <c r="C423" s="7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75"/>
      <c r="Q423" s="67"/>
    </row>
    <row r="424" spans="1:17" x14ac:dyDescent="0.25">
      <c r="A424" s="5"/>
      <c r="B424" s="5"/>
      <c r="C424" s="7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75"/>
      <c r="Q424" s="67"/>
    </row>
    <row r="425" spans="1:17" x14ac:dyDescent="0.25">
      <c r="A425" s="5"/>
      <c r="B425" s="5"/>
      <c r="C425" s="7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75"/>
      <c r="Q425" s="67"/>
    </row>
    <row r="426" spans="1:17" x14ac:dyDescent="0.25">
      <c r="A426" s="5"/>
      <c r="B426" s="5"/>
      <c r="C426" s="7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75"/>
      <c r="Q426" s="67"/>
    </row>
    <row r="427" spans="1:17" x14ac:dyDescent="0.25">
      <c r="A427" s="5"/>
      <c r="B427" s="5"/>
      <c r="C427" s="7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75"/>
      <c r="Q427" s="67"/>
    </row>
    <row r="428" spans="1:17" x14ac:dyDescent="0.25">
      <c r="A428" s="5"/>
      <c r="B428" s="5"/>
      <c r="C428" s="7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75"/>
      <c r="Q428" s="67"/>
    </row>
    <row r="429" spans="1:17" x14ac:dyDescent="0.25">
      <c r="A429" s="5"/>
      <c r="B429" s="5"/>
      <c r="C429" s="7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75"/>
      <c r="Q429" s="67"/>
    </row>
    <row r="430" spans="1:17" ht="15.75" x14ac:dyDescent="0.25">
      <c r="A430" s="5"/>
      <c r="B430" s="50" t="s">
        <v>1</v>
      </c>
      <c r="C430" s="7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75"/>
      <c r="Q430" s="67"/>
    </row>
    <row r="431" spans="1:17" ht="15.75" x14ac:dyDescent="0.25">
      <c r="A431" s="5"/>
      <c r="B431" s="50" t="s">
        <v>315</v>
      </c>
      <c r="C431" s="7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75"/>
      <c r="Q431" s="67"/>
    </row>
    <row r="432" spans="1:17" ht="15.75" x14ac:dyDescent="0.25">
      <c r="B432" s="50" t="s">
        <v>2</v>
      </c>
      <c r="C432" s="80"/>
      <c r="P432" s="80"/>
      <c r="Q432" s="67"/>
    </row>
    <row r="433" spans="1:17" x14ac:dyDescent="0.25">
      <c r="C433" s="80"/>
      <c r="P433" s="80"/>
      <c r="Q433" s="67"/>
    </row>
    <row r="434" spans="1:17" ht="15.75" x14ac:dyDescent="0.25">
      <c r="B434" s="50" t="s">
        <v>295</v>
      </c>
      <c r="C434" s="80"/>
      <c r="P434" s="80"/>
      <c r="Q434" s="67"/>
    </row>
    <row r="435" spans="1:17" ht="15.75" x14ac:dyDescent="0.25">
      <c r="B435" s="50"/>
      <c r="C435" s="80"/>
      <c r="P435" s="80"/>
      <c r="Q435" s="67"/>
    </row>
    <row r="436" spans="1:17" x14ac:dyDescent="0.25">
      <c r="A436" s="53" t="s">
        <v>92</v>
      </c>
      <c r="B436" s="53"/>
      <c r="C436" s="54"/>
      <c r="D436" s="172" t="s">
        <v>93</v>
      </c>
      <c r="E436" s="172"/>
      <c r="F436" s="172"/>
      <c r="G436" s="172"/>
      <c r="H436" s="172"/>
      <c r="I436" s="172"/>
      <c r="J436" s="172"/>
      <c r="K436" s="172"/>
      <c r="L436" s="172"/>
      <c r="M436" s="172"/>
      <c r="N436" s="172"/>
      <c r="O436" s="172"/>
      <c r="P436" s="54"/>
      <c r="Q436" s="55"/>
    </row>
    <row r="437" spans="1:17" x14ac:dyDescent="0.25">
      <c r="A437" s="53" t="s">
        <v>94</v>
      </c>
      <c r="B437" s="53"/>
      <c r="C437" s="54" t="s">
        <v>95</v>
      </c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5"/>
    </row>
    <row r="438" spans="1:17" x14ac:dyDescent="0.25">
      <c r="A438" s="54" t="s">
        <v>96</v>
      </c>
      <c r="B438" s="54" t="s">
        <v>97</v>
      </c>
      <c r="C438" s="54" t="s">
        <v>98</v>
      </c>
      <c r="D438" s="54" t="s">
        <v>99</v>
      </c>
      <c r="E438" s="54" t="s">
        <v>100</v>
      </c>
      <c r="F438" s="54" t="s">
        <v>101</v>
      </c>
      <c r="G438" s="54" t="s">
        <v>102</v>
      </c>
      <c r="H438" s="54" t="s">
        <v>103</v>
      </c>
      <c r="I438" s="54" t="s">
        <v>104</v>
      </c>
      <c r="J438" s="54" t="s">
        <v>105</v>
      </c>
      <c r="K438" s="54" t="s">
        <v>106</v>
      </c>
      <c r="L438" s="54" t="s">
        <v>107</v>
      </c>
      <c r="M438" s="54" t="s">
        <v>108</v>
      </c>
      <c r="N438" s="54" t="s">
        <v>109</v>
      </c>
      <c r="O438" s="54" t="s">
        <v>110</v>
      </c>
      <c r="P438" s="54" t="s">
        <v>62</v>
      </c>
      <c r="Q438" s="54" t="s">
        <v>87</v>
      </c>
    </row>
    <row r="439" spans="1:17" x14ac:dyDescent="0.25">
      <c r="C439" s="80"/>
      <c r="P439" s="80"/>
      <c r="Q439" s="67"/>
    </row>
    <row r="440" spans="1:17" x14ac:dyDescent="0.25">
      <c r="A440" s="16">
        <v>3000</v>
      </c>
      <c r="B440" s="75" t="s">
        <v>160</v>
      </c>
      <c r="C440" s="7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75"/>
      <c r="Q440" s="67"/>
    </row>
    <row r="441" spans="1:17" x14ac:dyDescent="0.25">
      <c r="A441" s="10">
        <v>3100</v>
      </c>
      <c r="B441" s="75" t="s">
        <v>161</v>
      </c>
      <c r="C441" s="7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75"/>
      <c r="Q441" s="67"/>
    </row>
    <row r="442" spans="1:17" x14ac:dyDescent="0.25">
      <c r="A442" s="63" t="s">
        <v>162</v>
      </c>
      <c r="B442" s="64" t="s">
        <v>163</v>
      </c>
      <c r="C442" s="66">
        <v>190000</v>
      </c>
      <c r="D442" s="69">
        <f t="shared" ref="D442:D450" si="32">+C442/12</f>
        <v>15833.333333333334</v>
      </c>
      <c r="E442" s="69">
        <v>15833.33</v>
      </c>
      <c r="F442" s="69">
        <v>15833.33</v>
      </c>
      <c r="G442" s="69">
        <v>15833.33</v>
      </c>
      <c r="H442" s="69">
        <v>15833.33</v>
      </c>
      <c r="I442" s="69">
        <v>15833.33</v>
      </c>
      <c r="J442" s="69">
        <v>15833.33</v>
      </c>
      <c r="K442" s="69">
        <v>15833.33</v>
      </c>
      <c r="L442" s="69">
        <v>15833.34</v>
      </c>
      <c r="M442" s="69">
        <v>15833.34</v>
      </c>
      <c r="N442" s="69">
        <v>15833.34</v>
      </c>
      <c r="O442" s="69">
        <v>15833.34</v>
      </c>
      <c r="P442" s="66">
        <f t="shared" ref="P442:P459" si="33">SUM(D442:O442)</f>
        <v>190000.00333333333</v>
      </c>
      <c r="Q442" s="67">
        <v>4.5999999999999999E-2</v>
      </c>
    </row>
    <row r="443" spans="1:17" x14ac:dyDescent="0.25">
      <c r="A443" s="63" t="s">
        <v>164</v>
      </c>
      <c r="B443" s="64" t="s">
        <v>165</v>
      </c>
      <c r="C443" s="66">
        <v>2290</v>
      </c>
      <c r="D443" s="69">
        <f t="shared" si="32"/>
        <v>190.83333333333334</v>
      </c>
      <c r="E443" s="69">
        <f t="shared" ref="E443:O450" si="34">+D443</f>
        <v>190.83333333333334</v>
      </c>
      <c r="F443" s="69">
        <f t="shared" si="34"/>
        <v>190.83333333333334</v>
      </c>
      <c r="G443" s="69">
        <f t="shared" si="34"/>
        <v>190.83333333333334</v>
      </c>
      <c r="H443" s="69">
        <f t="shared" si="34"/>
        <v>190.83333333333334</v>
      </c>
      <c r="I443" s="69">
        <f t="shared" si="34"/>
        <v>190.83333333333334</v>
      </c>
      <c r="J443" s="69">
        <f t="shared" si="34"/>
        <v>190.83333333333334</v>
      </c>
      <c r="K443" s="69">
        <f t="shared" si="34"/>
        <v>190.83333333333334</v>
      </c>
      <c r="L443" s="69">
        <f t="shared" si="34"/>
        <v>190.83333333333334</v>
      </c>
      <c r="M443" s="69">
        <f t="shared" si="34"/>
        <v>190.83333333333334</v>
      </c>
      <c r="N443" s="69">
        <f t="shared" si="34"/>
        <v>190.83333333333334</v>
      </c>
      <c r="O443" s="69">
        <f t="shared" si="34"/>
        <v>190.83333333333334</v>
      </c>
      <c r="P443" s="66">
        <f t="shared" si="33"/>
        <v>2290</v>
      </c>
      <c r="Q443" s="67">
        <v>6.9999999999999999E-4</v>
      </c>
    </row>
    <row r="444" spans="1:17" x14ac:dyDescent="0.25">
      <c r="A444" s="63" t="s">
        <v>166</v>
      </c>
      <c r="B444" s="64" t="s">
        <v>167</v>
      </c>
      <c r="C444" s="66">
        <v>28238</v>
      </c>
      <c r="D444" s="69">
        <f t="shared" si="32"/>
        <v>2353.1666666666665</v>
      </c>
      <c r="E444" s="69">
        <f t="shared" si="34"/>
        <v>2353.1666666666665</v>
      </c>
      <c r="F444" s="69">
        <f t="shared" si="34"/>
        <v>2353.1666666666665</v>
      </c>
      <c r="G444" s="69">
        <f t="shared" si="34"/>
        <v>2353.1666666666665</v>
      </c>
      <c r="H444" s="69">
        <f t="shared" si="34"/>
        <v>2353.1666666666665</v>
      </c>
      <c r="I444" s="69">
        <f t="shared" si="34"/>
        <v>2353.1666666666665</v>
      </c>
      <c r="J444" s="69">
        <f t="shared" si="34"/>
        <v>2353.1666666666665</v>
      </c>
      <c r="K444" s="69">
        <f t="shared" si="34"/>
        <v>2353.1666666666665</v>
      </c>
      <c r="L444" s="69">
        <f t="shared" si="34"/>
        <v>2353.1666666666665</v>
      </c>
      <c r="M444" s="69">
        <f t="shared" si="34"/>
        <v>2353.1666666666665</v>
      </c>
      <c r="N444" s="69">
        <f t="shared" si="34"/>
        <v>2353.1666666666665</v>
      </c>
      <c r="O444" s="69">
        <f t="shared" si="34"/>
        <v>2353.1666666666665</v>
      </c>
      <c r="P444" s="66">
        <f t="shared" si="33"/>
        <v>28238.000000000004</v>
      </c>
      <c r="Q444" s="67">
        <v>7.3000000000000001E-3</v>
      </c>
    </row>
    <row r="445" spans="1:17" x14ac:dyDescent="0.25">
      <c r="A445" s="63" t="s">
        <v>168</v>
      </c>
      <c r="B445" s="64" t="s">
        <v>169</v>
      </c>
      <c r="C445" s="66">
        <v>65000</v>
      </c>
      <c r="D445" s="69">
        <f t="shared" si="32"/>
        <v>5416.666666666667</v>
      </c>
      <c r="E445" s="69">
        <f>+D445</f>
        <v>5416.666666666667</v>
      </c>
      <c r="F445" s="69">
        <f>+E445</f>
        <v>5416.666666666667</v>
      </c>
      <c r="G445" s="69">
        <f t="shared" si="34"/>
        <v>5416.666666666667</v>
      </c>
      <c r="H445" s="69">
        <f t="shared" si="34"/>
        <v>5416.666666666667</v>
      </c>
      <c r="I445" s="69">
        <f t="shared" si="34"/>
        <v>5416.666666666667</v>
      </c>
      <c r="J445" s="69">
        <f t="shared" si="34"/>
        <v>5416.666666666667</v>
      </c>
      <c r="K445" s="69">
        <f t="shared" si="34"/>
        <v>5416.666666666667</v>
      </c>
      <c r="L445" s="69">
        <f t="shared" si="34"/>
        <v>5416.666666666667</v>
      </c>
      <c r="M445" s="69">
        <f t="shared" si="34"/>
        <v>5416.666666666667</v>
      </c>
      <c r="N445" s="69">
        <f t="shared" si="34"/>
        <v>5416.666666666667</v>
      </c>
      <c r="O445" s="69">
        <f t="shared" ref="O445:O450" si="35">+N445</f>
        <v>5416.666666666667</v>
      </c>
      <c r="P445" s="66">
        <f t="shared" si="33"/>
        <v>64999.999999999993</v>
      </c>
      <c r="Q445" s="67">
        <v>4.5900000000000003E-2</v>
      </c>
    </row>
    <row r="446" spans="1:17" x14ac:dyDescent="0.25">
      <c r="A446" s="63" t="s">
        <v>170</v>
      </c>
      <c r="B446" s="64" t="s">
        <v>171</v>
      </c>
      <c r="C446" s="66">
        <v>6210</v>
      </c>
      <c r="D446" s="69">
        <f t="shared" si="32"/>
        <v>517.5</v>
      </c>
      <c r="E446" s="69">
        <f t="shared" si="34"/>
        <v>517.5</v>
      </c>
      <c r="F446" s="69">
        <f t="shared" si="34"/>
        <v>517.5</v>
      </c>
      <c r="G446" s="69">
        <f t="shared" si="34"/>
        <v>517.5</v>
      </c>
      <c r="H446" s="69">
        <f t="shared" si="34"/>
        <v>517.5</v>
      </c>
      <c r="I446" s="69">
        <f t="shared" si="34"/>
        <v>517.5</v>
      </c>
      <c r="J446" s="69">
        <f t="shared" si="34"/>
        <v>517.5</v>
      </c>
      <c r="K446" s="69">
        <f t="shared" si="34"/>
        <v>517.5</v>
      </c>
      <c r="L446" s="69">
        <f t="shared" si="34"/>
        <v>517.5</v>
      </c>
      <c r="M446" s="69">
        <f t="shared" si="34"/>
        <v>517.5</v>
      </c>
      <c r="N446" s="69">
        <f t="shared" si="34"/>
        <v>517.5</v>
      </c>
      <c r="O446" s="69">
        <f t="shared" si="35"/>
        <v>517.5</v>
      </c>
      <c r="P446" s="66">
        <f t="shared" si="33"/>
        <v>6210</v>
      </c>
      <c r="Q446" s="67">
        <v>1.6999999999999999E-3</v>
      </c>
    </row>
    <row r="447" spans="1:17" ht="26.25" x14ac:dyDescent="0.25">
      <c r="A447" s="63" t="s">
        <v>172</v>
      </c>
      <c r="B447" s="64" t="s">
        <v>173</v>
      </c>
      <c r="C447" s="66">
        <v>5000</v>
      </c>
      <c r="D447" s="69">
        <f t="shared" si="32"/>
        <v>416.66666666666669</v>
      </c>
      <c r="E447" s="69">
        <f t="shared" si="34"/>
        <v>416.66666666666669</v>
      </c>
      <c r="F447" s="69">
        <f t="shared" si="34"/>
        <v>416.66666666666669</v>
      </c>
      <c r="G447" s="69">
        <f t="shared" si="34"/>
        <v>416.66666666666669</v>
      </c>
      <c r="H447" s="69">
        <f t="shared" si="34"/>
        <v>416.66666666666669</v>
      </c>
      <c r="I447" s="69">
        <f t="shared" si="34"/>
        <v>416.66666666666669</v>
      </c>
      <c r="J447" s="69">
        <f t="shared" si="34"/>
        <v>416.66666666666669</v>
      </c>
      <c r="K447" s="69">
        <f t="shared" si="34"/>
        <v>416.66666666666669</v>
      </c>
      <c r="L447" s="69">
        <f t="shared" si="34"/>
        <v>416.66666666666669</v>
      </c>
      <c r="M447" s="69">
        <f t="shared" si="34"/>
        <v>416.66666666666669</v>
      </c>
      <c r="N447" s="69">
        <f t="shared" si="34"/>
        <v>416.66666666666669</v>
      </c>
      <c r="O447" s="69">
        <f t="shared" si="35"/>
        <v>416.66666666666669</v>
      </c>
      <c r="P447" s="66">
        <f t="shared" si="33"/>
        <v>5000</v>
      </c>
      <c r="Q447" s="67">
        <v>1.4E-3</v>
      </c>
    </row>
    <row r="448" spans="1:17" ht="39" x14ac:dyDescent="0.25">
      <c r="A448" s="63" t="s">
        <v>174</v>
      </c>
      <c r="B448" s="64" t="s">
        <v>175</v>
      </c>
      <c r="C448" s="66">
        <v>230998</v>
      </c>
      <c r="D448" s="69">
        <f t="shared" si="32"/>
        <v>19249.833333333332</v>
      </c>
      <c r="E448" s="69">
        <f t="shared" si="34"/>
        <v>19249.833333333332</v>
      </c>
      <c r="F448" s="69">
        <f t="shared" si="34"/>
        <v>19249.833333333332</v>
      </c>
      <c r="G448" s="69">
        <f t="shared" si="34"/>
        <v>19249.833333333332</v>
      </c>
      <c r="H448" s="69">
        <f t="shared" si="34"/>
        <v>19249.833333333332</v>
      </c>
      <c r="I448" s="69">
        <f t="shared" si="34"/>
        <v>19249.833333333332</v>
      </c>
      <c r="J448" s="69">
        <f t="shared" si="34"/>
        <v>19249.833333333332</v>
      </c>
      <c r="K448" s="69">
        <f t="shared" si="34"/>
        <v>19249.833333333332</v>
      </c>
      <c r="L448" s="69">
        <f t="shared" si="34"/>
        <v>19249.833333333332</v>
      </c>
      <c r="M448" s="69">
        <f t="shared" si="34"/>
        <v>19249.833333333332</v>
      </c>
      <c r="N448" s="69">
        <f t="shared" si="34"/>
        <v>19249.833333333332</v>
      </c>
      <c r="O448" s="69">
        <f t="shared" si="35"/>
        <v>19249.833333333332</v>
      </c>
      <c r="P448" s="66">
        <f t="shared" si="33"/>
        <v>230998.00000000003</v>
      </c>
      <c r="Q448" s="67">
        <v>3.8699999999999998E-2</v>
      </c>
    </row>
    <row r="449" spans="1:17" x14ac:dyDescent="0.25">
      <c r="A449" s="63" t="s">
        <v>176</v>
      </c>
      <c r="B449" s="64" t="s">
        <v>177</v>
      </c>
      <c r="C449" s="66">
        <v>5175</v>
      </c>
      <c r="D449" s="69">
        <f t="shared" si="32"/>
        <v>431.25</v>
      </c>
      <c r="E449" s="69">
        <f t="shared" si="34"/>
        <v>431.25</v>
      </c>
      <c r="F449" s="69">
        <f t="shared" si="34"/>
        <v>431.25</v>
      </c>
      <c r="G449" s="69">
        <f t="shared" si="34"/>
        <v>431.25</v>
      </c>
      <c r="H449" s="69">
        <f t="shared" si="34"/>
        <v>431.25</v>
      </c>
      <c r="I449" s="69">
        <f t="shared" si="34"/>
        <v>431.25</v>
      </c>
      <c r="J449" s="69">
        <f t="shared" si="34"/>
        <v>431.25</v>
      </c>
      <c r="K449" s="69">
        <f t="shared" si="34"/>
        <v>431.25</v>
      </c>
      <c r="L449" s="69">
        <f t="shared" si="34"/>
        <v>431.25</v>
      </c>
      <c r="M449" s="69">
        <f t="shared" si="34"/>
        <v>431.25</v>
      </c>
      <c r="N449" s="69">
        <f t="shared" si="34"/>
        <v>431.25</v>
      </c>
      <c r="O449" s="69">
        <f t="shared" si="35"/>
        <v>431.25</v>
      </c>
      <c r="P449" s="66">
        <f t="shared" si="33"/>
        <v>5175</v>
      </c>
      <c r="Q449" s="67">
        <v>1E-3</v>
      </c>
    </row>
    <row r="450" spans="1:17" s="137" customFormat="1" ht="26.25" x14ac:dyDescent="0.25">
      <c r="A450" s="63">
        <v>3192</v>
      </c>
      <c r="B450" s="64" t="s">
        <v>278</v>
      </c>
      <c r="C450" s="66">
        <v>10640</v>
      </c>
      <c r="D450" s="69">
        <f t="shared" si="32"/>
        <v>886.66666666666663</v>
      </c>
      <c r="E450" s="69">
        <f t="shared" si="34"/>
        <v>886.66666666666663</v>
      </c>
      <c r="F450" s="69">
        <f t="shared" si="34"/>
        <v>886.66666666666663</v>
      </c>
      <c r="G450" s="69">
        <f t="shared" si="34"/>
        <v>886.66666666666663</v>
      </c>
      <c r="H450" s="69">
        <f t="shared" si="34"/>
        <v>886.66666666666663</v>
      </c>
      <c r="I450" s="69">
        <f t="shared" si="34"/>
        <v>886.66666666666663</v>
      </c>
      <c r="J450" s="69">
        <f t="shared" si="34"/>
        <v>886.66666666666663</v>
      </c>
      <c r="K450" s="69">
        <f t="shared" si="34"/>
        <v>886.66666666666663</v>
      </c>
      <c r="L450" s="69">
        <f t="shared" si="34"/>
        <v>886.66666666666663</v>
      </c>
      <c r="M450" s="69">
        <f t="shared" si="34"/>
        <v>886.66666666666663</v>
      </c>
      <c r="N450" s="69">
        <f t="shared" si="34"/>
        <v>886.66666666666663</v>
      </c>
      <c r="O450" s="69">
        <f t="shared" si="35"/>
        <v>886.66666666666663</v>
      </c>
      <c r="P450" s="66">
        <f t="shared" si="33"/>
        <v>10640</v>
      </c>
      <c r="Q450" s="67">
        <f>+P450/P512</f>
        <v>3.3324094005552874E-3</v>
      </c>
    </row>
    <row r="451" spans="1:17" x14ac:dyDescent="0.25">
      <c r="A451" s="68">
        <v>3200</v>
      </c>
      <c r="B451" s="64" t="s">
        <v>178</v>
      </c>
      <c r="C451" s="66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6"/>
      <c r="Q451" s="67"/>
    </row>
    <row r="452" spans="1:17" x14ac:dyDescent="0.25">
      <c r="A452" s="63" t="s">
        <v>179</v>
      </c>
      <c r="B452" s="64" t="s">
        <v>180</v>
      </c>
      <c r="C452" s="66">
        <v>939234</v>
      </c>
      <c r="D452" s="69">
        <f>+C452/12</f>
        <v>78269.5</v>
      </c>
      <c r="E452" s="69">
        <f t="shared" ref="E452:O453" si="36">+D452</f>
        <v>78269.5</v>
      </c>
      <c r="F452" s="69">
        <f t="shared" si="36"/>
        <v>78269.5</v>
      </c>
      <c r="G452" s="69">
        <f t="shared" si="36"/>
        <v>78269.5</v>
      </c>
      <c r="H452" s="69">
        <f t="shared" si="36"/>
        <v>78269.5</v>
      </c>
      <c r="I452" s="69">
        <f t="shared" si="36"/>
        <v>78269.5</v>
      </c>
      <c r="J452" s="69">
        <f t="shared" si="36"/>
        <v>78269.5</v>
      </c>
      <c r="K452" s="69">
        <f t="shared" si="36"/>
        <v>78269.5</v>
      </c>
      <c r="L452" s="69">
        <f t="shared" si="36"/>
        <v>78269.5</v>
      </c>
      <c r="M452" s="69">
        <f t="shared" si="36"/>
        <v>78269.5</v>
      </c>
      <c r="N452" s="69">
        <f t="shared" si="36"/>
        <v>78269.5</v>
      </c>
      <c r="O452" s="69">
        <f t="shared" si="36"/>
        <v>78269.5</v>
      </c>
      <c r="P452" s="66">
        <f t="shared" si="33"/>
        <v>939234</v>
      </c>
      <c r="Q452" s="67">
        <v>0.35239999999999999</v>
      </c>
    </row>
    <row r="453" spans="1:17" ht="39" x14ac:dyDescent="0.25">
      <c r="A453" s="63" t="s">
        <v>181</v>
      </c>
      <c r="B453" s="64" t="s">
        <v>182</v>
      </c>
      <c r="C453" s="66">
        <v>253156</v>
      </c>
      <c r="D453" s="69">
        <f>+C453/12</f>
        <v>21096.333333333332</v>
      </c>
      <c r="E453" s="69">
        <f t="shared" si="36"/>
        <v>21096.333333333332</v>
      </c>
      <c r="F453" s="69">
        <f t="shared" si="36"/>
        <v>21096.333333333332</v>
      </c>
      <c r="G453" s="69">
        <f t="shared" si="36"/>
        <v>21096.333333333332</v>
      </c>
      <c r="H453" s="69">
        <f t="shared" si="36"/>
        <v>21096.333333333332</v>
      </c>
      <c r="I453" s="69">
        <f t="shared" si="36"/>
        <v>21096.333333333332</v>
      </c>
      <c r="J453" s="69">
        <f t="shared" si="36"/>
        <v>21096.333333333332</v>
      </c>
      <c r="K453" s="69">
        <f t="shared" si="36"/>
        <v>21096.333333333332</v>
      </c>
      <c r="L453" s="69">
        <f t="shared" si="36"/>
        <v>21096.333333333332</v>
      </c>
      <c r="M453" s="69">
        <f t="shared" si="36"/>
        <v>21096.333333333332</v>
      </c>
      <c r="N453" s="69">
        <f t="shared" si="36"/>
        <v>21096.333333333332</v>
      </c>
      <c r="O453" s="69">
        <f t="shared" si="36"/>
        <v>21096.333333333332</v>
      </c>
      <c r="P453" s="66">
        <f t="shared" si="33"/>
        <v>253156.00000000003</v>
      </c>
      <c r="Q453" s="67">
        <v>5.3199999999999997E-2</v>
      </c>
    </row>
    <row r="454" spans="1:17" ht="39" x14ac:dyDescent="0.25">
      <c r="A454" s="68">
        <v>3300</v>
      </c>
      <c r="B454" s="64" t="s">
        <v>183</v>
      </c>
      <c r="C454" s="66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6"/>
      <c r="Q454" s="67"/>
    </row>
    <row r="455" spans="1:17" ht="39" x14ac:dyDescent="0.25">
      <c r="A455" s="63" t="s">
        <v>184</v>
      </c>
      <c r="B455" s="64" t="s">
        <v>185</v>
      </c>
      <c r="C455" s="66">
        <v>135000</v>
      </c>
      <c r="D455" s="69">
        <f>+C455/12</f>
        <v>11250</v>
      </c>
      <c r="E455" s="69">
        <f t="shared" ref="E455:O459" si="37">+D455</f>
        <v>11250</v>
      </c>
      <c r="F455" s="69">
        <f t="shared" si="37"/>
        <v>11250</v>
      </c>
      <c r="G455" s="69">
        <f t="shared" si="37"/>
        <v>11250</v>
      </c>
      <c r="H455" s="69">
        <f t="shared" si="37"/>
        <v>11250</v>
      </c>
      <c r="I455" s="69">
        <f t="shared" si="37"/>
        <v>11250</v>
      </c>
      <c r="J455" s="69">
        <f t="shared" si="37"/>
        <v>11250</v>
      </c>
      <c r="K455" s="69">
        <f t="shared" si="37"/>
        <v>11250</v>
      </c>
      <c r="L455" s="69">
        <f t="shared" si="37"/>
        <v>11250</v>
      </c>
      <c r="M455" s="69">
        <f t="shared" si="37"/>
        <v>11250</v>
      </c>
      <c r="N455" s="69">
        <f t="shared" si="37"/>
        <v>11250</v>
      </c>
      <c r="O455" s="69">
        <f t="shared" si="37"/>
        <v>11250</v>
      </c>
      <c r="P455" s="66">
        <f t="shared" si="33"/>
        <v>135000</v>
      </c>
      <c r="Q455" s="67">
        <v>4.1099999999999998E-2</v>
      </c>
    </row>
    <row r="456" spans="1:17" x14ac:dyDescent="0.25">
      <c r="A456" s="63" t="s">
        <v>186</v>
      </c>
      <c r="B456" s="64" t="s">
        <v>187</v>
      </c>
      <c r="C456" s="66">
        <v>35000</v>
      </c>
      <c r="D456" s="69">
        <f>+C456/12</f>
        <v>2916.6666666666665</v>
      </c>
      <c r="E456" s="69">
        <f t="shared" si="37"/>
        <v>2916.6666666666665</v>
      </c>
      <c r="F456" s="69">
        <f t="shared" si="37"/>
        <v>2916.6666666666665</v>
      </c>
      <c r="G456" s="69">
        <f t="shared" si="37"/>
        <v>2916.6666666666665</v>
      </c>
      <c r="H456" s="69">
        <f t="shared" si="37"/>
        <v>2916.6666666666665</v>
      </c>
      <c r="I456" s="69">
        <f t="shared" si="37"/>
        <v>2916.6666666666665</v>
      </c>
      <c r="J456" s="69">
        <f t="shared" si="37"/>
        <v>2916.6666666666665</v>
      </c>
      <c r="K456" s="69">
        <f t="shared" si="37"/>
        <v>2916.6666666666665</v>
      </c>
      <c r="L456" s="69">
        <f t="shared" si="37"/>
        <v>2916.6666666666665</v>
      </c>
      <c r="M456" s="69">
        <f t="shared" si="37"/>
        <v>2916.6666666666665</v>
      </c>
      <c r="N456" s="69">
        <f t="shared" si="37"/>
        <v>2916.6666666666665</v>
      </c>
      <c r="O456" s="69">
        <f t="shared" si="37"/>
        <v>2916.6666666666665</v>
      </c>
      <c r="P456" s="66">
        <f t="shared" si="33"/>
        <v>35000.000000000007</v>
      </c>
      <c r="Q456" s="67">
        <v>7.3000000000000001E-3</v>
      </c>
    </row>
    <row r="457" spans="1:17" x14ac:dyDescent="0.25">
      <c r="A457" s="63">
        <v>3342</v>
      </c>
      <c r="B457" s="64" t="s">
        <v>188</v>
      </c>
      <c r="C457" s="66">
        <v>100000</v>
      </c>
      <c r="D457" s="69">
        <f>+C457/12</f>
        <v>8333.3333333333339</v>
      </c>
      <c r="E457" s="69">
        <f t="shared" si="37"/>
        <v>8333.3333333333339</v>
      </c>
      <c r="F457" s="69">
        <f t="shared" si="37"/>
        <v>8333.3333333333339</v>
      </c>
      <c r="G457" s="69">
        <f t="shared" si="37"/>
        <v>8333.3333333333339</v>
      </c>
      <c r="H457" s="69">
        <f t="shared" si="37"/>
        <v>8333.3333333333339</v>
      </c>
      <c r="I457" s="69">
        <f t="shared" si="37"/>
        <v>8333.3333333333339</v>
      </c>
      <c r="J457" s="69">
        <f t="shared" si="37"/>
        <v>8333.3333333333339</v>
      </c>
      <c r="K457" s="69">
        <f t="shared" si="37"/>
        <v>8333.3333333333339</v>
      </c>
      <c r="L457" s="69">
        <f t="shared" si="37"/>
        <v>8333.3333333333339</v>
      </c>
      <c r="M457" s="69">
        <f t="shared" si="37"/>
        <v>8333.3333333333339</v>
      </c>
      <c r="N457" s="69">
        <f t="shared" si="37"/>
        <v>8333.3333333333339</v>
      </c>
      <c r="O457" s="69">
        <f t="shared" si="37"/>
        <v>8333.3333333333339</v>
      </c>
      <c r="P457" s="66">
        <f t="shared" si="33"/>
        <v>99999.999999999985</v>
      </c>
      <c r="Q457" s="67">
        <v>3.6299999999999999E-2</v>
      </c>
    </row>
    <row r="458" spans="1:17" ht="26.25" x14ac:dyDescent="0.25">
      <c r="A458" s="63" t="s">
        <v>189</v>
      </c>
      <c r="B458" s="64" t="s">
        <v>190</v>
      </c>
      <c r="C458" s="66">
        <v>63000</v>
      </c>
      <c r="D458" s="69">
        <f>+C458/12</f>
        <v>5250</v>
      </c>
      <c r="E458" s="69">
        <f t="shared" si="37"/>
        <v>5250</v>
      </c>
      <c r="F458" s="69">
        <f t="shared" si="37"/>
        <v>5250</v>
      </c>
      <c r="G458" s="69">
        <f t="shared" si="37"/>
        <v>5250</v>
      </c>
      <c r="H458" s="69">
        <f t="shared" si="37"/>
        <v>5250</v>
      </c>
      <c r="I458" s="69">
        <f t="shared" si="37"/>
        <v>5250</v>
      </c>
      <c r="J458" s="69">
        <f t="shared" si="37"/>
        <v>5250</v>
      </c>
      <c r="K458" s="69">
        <f t="shared" si="37"/>
        <v>5250</v>
      </c>
      <c r="L458" s="69">
        <f t="shared" si="37"/>
        <v>5250</v>
      </c>
      <c r="M458" s="69">
        <f t="shared" si="37"/>
        <v>5250</v>
      </c>
      <c r="N458" s="69">
        <f t="shared" si="37"/>
        <v>5250</v>
      </c>
      <c r="O458" s="69">
        <f t="shared" si="37"/>
        <v>5250</v>
      </c>
      <c r="P458" s="66">
        <f t="shared" si="33"/>
        <v>63000</v>
      </c>
      <c r="Q458" s="67">
        <v>2.18E-2</v>
      </c>
    </row>
    <row r="459" spans="1:17" s="137" customFormat="1" ht="51.75" x14ac:dyDescent="0.25">
      <c r="A459" s="63">
        <v>3365</v>
      </c>
      <c r="B459" s="64" t="s">
        <v>268</v>
      </c>
      <c r="C459" s="66">
        <v>15000</v>
      </c>
      <c r="D459" s="69">
        <f>+C459/12</f>
        <v>1250</v>
      </c>
      <c r="E459" s="69">
        <f t="shared" si="37"/>
        <v>1250</v>
      </c>
      <c r="F459" s="69">
        <f t="shared" si="37"/>
        <v>1250</v>
      </c>
      <c r="G459" s="69">
        <f t="shared" si="37"/>
        <v>1250</v>
      </c>
      <c r="H459" s="69">
        <f t="shared" si="37"/>
        <v>1250</v>
      </c>
      <c r="I459" s="69">
        <f t="shared" si="37"/>
        <v>1250</v>
      </c>
      <c r="J459" s="69">
        <f t="shared" si="37"/>
        <v>1250</v>
      </c>
      <c r="K459" s="69">
        <f t="shared" si="37"/>
        <v>1250</v>
      </c>
      <c r="L459" s="69">
        <f t="shared" si="37"/>
        <v>1250</v>
      </c>
      <c r="M459" s="69">
        <f t="shared" si="37"/>
        <v>1250</v>
      </c>
      <c r="N459" s="69">
        <f t="shared" si="37"/>
        <v>1250</v>
      </c>
      <c r="O459" s="69">
        <f t="shared" si="37"/>
        <v>1250</v>
      </c>
      <c r="P459" s="66">
        <f t="shared" si="33"/>
        <v>15000</v>
      </c>
      <c r="Q459" s="67">
        <f>+P459/P512</f>
        <v>4.6979455834895963E-3</v>
      </c>
    </row>
    <row r="460" spans="1:17" x14ac:dyDescent="0.25">
      <c r="A460" s="63" t="s">
        <v>191</v>
      </c>
      <c r="B460" s="64" t="s">
        <v>192</v>
      </c>
      <c r="C460" s="66">
        <v>292320</v>
      </c>
      <c r="D460" s="69">
        <v>24360</v>
      </c>
      <c r="E460" s="69">
        <v>24360</v>
      </c>
      <c r="F460" s="69">
        <v>24360</v>
      </c>
      <c r="G460" s="69">
        <v>24360</v>
      </c>
      <c r="H460" s="69">
        <v>24360</v>
      </c>
      <c r="I460" s="69">
        <v>24360</v>
      </c>
      <c r="J460" s="69">
        <v>24360</v>
      </c>
      <c r="K460" s="69">
        <v>24360</v>
      </c>
      <c r="L460" s="69">
        <v>24360</v>
      </c>
      <c r="M460" s="81">
        <v>24360</v>
      </c>
      <c r="N460" s="81">
        <v>24360</v>
      </c>
      <c r="O460" s="81">
        <v>24360</v>
      </c>
      <c r="P460" s="66">
        <v>292320</v>
      </c>
      <c r="Q460" s="67">
        <v>7.0699999999999999E-2</v>
      </c>
    </row>
    <row r="461" spans="1:17" ht="26.25" x14ac:dyDescent="0.25">
      <c r="A461" s="68">
        <v>3400</v>
      </c>
      <c r="B461" s="64" t="s">
        <v>193</v>
      </c>
      <c r="C461" s="66"/>
      <c r="D461" s="69"/>
      <c r="E461" s="69"/>
      <c r="F461" s="69"/>
      <c r="G461" s="69"/>
      <c r="H461" s="69"/>
      <c r="I461" s="69"/>
      <c r="J461" s="69"/>
      <c r="K461" s="69"/>
      <c r="L461" s="69"/>
      <c r="M461" s="81"/>
      <c r="N461" s="81"/>
      <c r="O461" s="81"/>
      <c r="P461" s="66"/>
      <c r="Q461" s="67"/>
    </row>
    <row r="462" spans="1:17" x14ac:dyDescent="0.25">
      <c r="A462" s="63" t="s">
        <v>194</v>
      </c>
      <c r="B462" s="64" t="s">
        <v>195</v>
      </c>
      <c r="C462" s="66">
        <v>3203</v>
      </c>
      <c r="D462" s="69">
        <f>+C462/12</f>
        <v>266.91666666666669</v>
      </c>
      <c r="E462" s="69">
        <f t="shared" ref="E462:O464" si="38">+D462</f>
        <v>266.91666666666669</v>
      </c>
      <c r="F462" s="69">
        <f t="shared" si="38"/>
        <v>266.91666666666669</v>
      </c>
      <c r="G462" s="69">
        <f t="shared" si="38"/>
        <v>266.91666666666669</v>
      </c>
      <c r="H462" s="69">
        <f t="shared" si="38"/>
        <v>266.91666666666669</v>
      </c>
      <c r="I462" s="69">
        <f t="shared" si="38"/>
        <v>266.91666666666669</v>
      </c>
      <c r="J462" s="69">
        <f t="shared" si="38"/>
        <v>266.91666666666669</v>
      </c>
      <c r="K462" s="69">
        <f t="shared" si="38"/>
        <v>266.91666666666669</v>
      </c>
      <c r="L462" s="69">
        <f t="shared" si="38"/>
        <v>266.91666666666669</v>
      </c>
      <c r="M462" s="69">
        <f t="shared" si="38"/>
        <v>266.91666666666669</v>
      </c>
      <c r="N462" s="69">
        <f t="shared" si="38"/>
        <v>266.91666666666669</v>
      </c>
      <c r="O462" s="69">
        <f t="shared" si="38"/>
        <v>266.91666666666669</v>
      </c>
      <c r="P462" s="66">
        <f>SUM(D462:O462)</f>
        <v>3202.9999999999995</v>
      </c>
      <c r="Q462" s="67">
        <v>1.1999999999999999E-3</v>
      </c>
    </row>
    <row r="463" spans="1:17" x14ac:dyDescent="0.25">
      <c r="A463" s="63" t="s">
        <v>196</v>
      </c>
      <c r="B463" s="64" t="s">
        <v>197</v>
      </c>
      <c r="C463" s="66">
        <v>128319</v>
      </c>
      <c r="D463" s="69">
        <f>+C463/12</f>
        <v>10693.25</v>
      </c>
      <c r="E463" s="69">
        <f t="shared" si="38"/>
        <v>10693.25</v>
      </c>
      <c r="F463" s="69">
        <f t="shared" si="38"/>
        <v>10693.25</v>
      </c>
      <c r="G463" s="69">
        <f t="shared" si="38"/>
        <v>10693.25</v>
      </c>
      <c r="H463" s="69">
        <f t="shared" si="38"/>
        <v>10693.25</v>
      </c>
      <c r="I463" s="69">
        <f t="shared" si="38"/>
        <v>10693.25</v>
      </c>
      <c r="J463" s="69">
        <f t="shared" si="38"/>
        <v>10693.25</v>
      </c>
      <c r="K463" s="69">
        <f t="shared" si="38"/>
        <v>10693.25</v>
      </c>
      <c r="L463" s="69">
        <f t="shared" si="38"/>
        <v>10693.25</v>
      </c>
      <c r="M463" s="69">
        <f t="shared" si="38"/>
        <v>10693.25</v>
      </c>
      <c r="N463" s="69">
        <f t="shared" si="38"/>
        <v>10693.25</v>
      </c>
      <c r="O463" s="69">
        <f t="shared" si="38"/>
        <v>10693.25</v>
      </c>
      <c r="P463" s="66">
        <f>SUM(D463:O463)</f>
        <v>128319</v>
      </c>
      <c r="Q463" s="67">
        <v>1.8100000000000002E-2</v>
      </c>
    </row>
    <row r="464" spans="1:17" x14ac:dyDescent="0.25">
      <c r="A464" s="63" t="s">
        <v>198</v>
      </c>
      <c r="B464" s="64" t="s">
        <v>199</v>
      </c>
      <c r="C464" s="66">
        <v>3000</v>
      </c>
      <c r="D464" s="69">
        <f>+C464/12</f>
        <v>250</v>
      </c>
      <c r="E464" s="69">
        <f t="shared" si="38"/>
        <v>250</v>
      </c>
      <c r="F464" s="69">
        <f t="shared" si="38"/>
        <v>250</v>
      </c>
      <c r="G464" s="69">
        <f t="shared" si="38"/>
        <v>250</v>
      </c>
      <c r="H464" s="69">
        <f t="shared" si="38"/>
        <v>250</v>
      </c>
      <c r="I464" s="69">
        <f t="shared" si="38"/>
        <v>250</v>
      </c>
      <c r="J464" s="69">
        <f t="shared" si="38"/>
        <v>250</v>
      </c>
      <c r="K464" s="69">
        <f t="shared" si="38"/>
        <v>250</v>
      </c>
      <c r="L464" s="69">
        <f t="shared" si="38"/>
        <v>250</v>
      </c>
      <c r="M464" s="69">
        <f t="shared" si="38"/>
        <v>250</v>
      </c>
      <c r="N464" s="69">
        <f t="shared" si="38"/>
        <v>250</v>
      </c>
      <c r="O464" s="69">
        <f t="shared" si="38"/>
        <v>250</v>
      </c>
      <c r="P464" s="66">
        <f>SUM(D464:O464)</f>
        <v>3000</v>
      </c>
      <c r="Q464" s="67">
        <v>1E-3</v>
      </c>
    </row>
    <row r="465" spans="1:17" x14ac:dyDescent="0.25">
      <c r="A465" s="63"/>
      <c r="B465" s="64"/>
      <c r="C465" s="66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6"/>
      <c r="Q465" s="67"/>
    </row>
    <row r="466" spans="1:17" x14ac:dyDescent="0.25">
      <c r="A466" s="63"/>
      <c r="B466" s="64"/>
      <c r="C466" s="66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6"/>
      <c r="Q466" s="67"/>
    </row>
    <row r="467" spans="1:17" x14ac:dyDescent="0.25">
      <c r="A467" s="63"/>
      <c r="B467" s="64"/>
      <c r="C467" s="66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6"/>
      <c r="Q467" s="67"/>
    </row>
    <row r="468" spans="1:17" x14ac:dyDescent="0.25">
      <c r="A468" s="63"/>
      <c r="B468" s="64"/>
      <c r="C468" s="66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6"/>
      <c r="Q468" s="67"/>
    </row>
    <row r="469" spans="1:17" x14ac:dyDescent="0.25">
      <c r="A469" s="63"/>
      <c r="B469" s="64"/>
      <c r="C469" s="66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6"/>
      <c r="Q469" s="67"/>
    </row>
    <row r="470" spans="1:17" x14ac:dyDescent="0.25">
      <c r="A470" s="63"/>
      <c r="B470" s="64"/>
      <c r="C470" s="66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6"/>
      <c r="Q470" s="67"/>
    </row>
    <row r="471" spans="1:17" x14ac:dyDescent="0.25">
      <c r="A471" s="63"/>
      <c r="B471" s="64"/>
      <c r="C471" s="66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6"/>
      <c r="Q471" s="67"/>
    </row>
    <row r="472" spans="1:17" x14ac:dyDescent="0.25">
      <c r="A472" s="63"/>
      <c r="B472" s="64"/>
      <c r="C472" s="66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6"/>
      <c r="Q472" s="67"/>
    </row>
    <row r="473" spans="1:17" x14ac:dyDescent="0.25">
      <c r="A473" s="63"/>
      <c r="B473" s="64"/>
      <c r="C473" s="66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6"/>
      <c r="Q473" s="67"/>
    </row>
    <row r="474" spans="1:17" x14ac:dyDescent="0.25">
      <c r="A474" s="63"/>
      <c r="B474" s="64"/>
      <c r="C474" s="66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6"/>
      <c r="Q474" s="67"/>
    </row>
    <row r="475" spans="1:17" x14ac:dyDescent="0.25">
      <c r="A475" s="63"/>
      <c r="B475" s="64"/>
      <c r="C475" s="66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6"/>
      <c r="Q475" s="67"/>
    </row>
    <row r="476" spans="1:17" x14ac:dyDescent="0.25">
      <c r="A476" s="63"/>
      <c r="B476" s="64"/>
      <c r="C476" s="66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6"/>
      <c r="Q476" s="67"/>
    </row>
    <row r="477" spans="1:17" x14ac:dyDescent="0.25">
      <c r="A477" s="63"/>
      <c r="B477" s="64"/>
      <c r="C477" s="66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6"/>
      <c r="Q477" s="67"/>
    </row>
    <row r="478" spans="1:17" x14ac:dyDescent="0.25">
      <c r="A478" s="63"/>
      <c r="B478" s="64"/>
      <c r="C478" s="66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6"/>
      <c r="Q478" s="67"/>
    </row>
    <row r="479" spans="1:17" x14ac:dyDescent="0.25">
      <c r="A479" s="63"/>
      <c r="B479" s="64"/>
      <c r="C479" s="66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6"/>
      <c r="Q479" s="67"/>
    </row>
    <row r="480" spans="1:17" x14ac:dyDescent="0.25">
      <c r="A480" s="63"/>
      <c r="B480" s="64"/>
      <c r="C480" s="66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6"/>
      <c r="Q480" s="67"/>
    </row>
    <row r="481" spans="1:17" x14ac:dyDescent="0.25">
      <c r="A481" s="63"/>
      <c r="B481" s="64"/>
      <c r="C481" s="66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6"/>
      <c r="Q481" s="67"/>
    </row>
    <row r="482" spans="1:17" x14ac:dyDescent="0.25">
      <c r="A482" s="63"/>
      <c r="B482" s="64"/>
      <c r="C482" s="66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6"/>
      <c r="Q482" s="67"/>
    </row>
    <row r="483" spans="1:17" ht="15.75" x14ac:dyDescent="0.25">
      <c r="A483" s="63"/>
      <c r="B483" s="50" t="s">
        <v>1</v>
      </c>
      <c r="C483" s="66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6"/>
      <c r="Q483" s="67"/>
    </row>
    <row r="484" spans="1:17" ht="15.75" x14ac:dyDescent="0.25">
      <c r="A484" s="63"/>
      <c r="B484" s="50" t="s">
        <v>315</v>
      </c>
      <c r="C484" s="66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6"/>
      <c r="Q484" s="67"/>
    </row>
    <row r="485" spans="1:17" ht="15.75" x14ac:dyDescent="0.25">
      <c r="A485" s="63"/>
      <c r="B485" s="50" t="s">
        <v>2</v>
      </c>
      <c r="C485" s="66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6"/>
      <c r="Q485" s="67"/>
    </row>
    <row r="486" spans="1:17" ht="15.75" x14ac:dyDescent="0.25">
      <c r="A486" s="63"/>
      <c r="B486" s="50"/>
      <c r="C486" s="66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6"/>
      <c r="Q486" s="67"/>
    </row>
    <row r="487" spans="1:17" ht="15.75" x14ac:dyDescent="0.25">
      <c r="A487" s="63"/>
      <c r="B487" s="50" t="s">
        <v>295</v>
      </c>
      <c r="C487" s="66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6"/>
      <c r="Q487" s="67"/>
    </row>
    <row r="488" spans="1:17" ht="15.75" x14ac:dyDescent="0.25">
      <c r="A488" s="63"/>
      <c r="B488" s="50"/>
      <c r="C488" s="66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6"/>
      <c r="Q488" s="67"/>
    </row>
    <row r="489" spans="1:17" x14ac:dyDescent="0.25">
      <c r="A489" s="63"/>
      <c r="B489" s="53" t="s">
        <v>92</v>
      </c>
      <c r="C489" s="53"/>
      <c r="D489" s="54"/>
      <c r="E489" s="172" t="s">
        <v>93</v>
      </c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54"/>
    </row>
    <row r="490" spans="1:17" x14ac:dyDescent="0.25">
      <c r="A490" s="63"/>
      <c r="B490" s="53" t="s">
        <v>94</v>
      </c>
      <c r="C490" s="53"/>
      <c r="D490" s="54" t="s">
        <v>95</v>
      </c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</row>
    <row r="491" spans="1:17" x14ac:dyDescent="0.25">
      <c r="A491" s="63"/>
      <c r="B491" s="54" t="s">
        <v>96</v>
      </c>
      <c r="C491" s="54" t="s">
        <v>97</v>
      </c>
      <c r="D491" s="54" t="s">
        <v>98</v>
      </c>
      <c r="E491" s="54" t="s">
        <v>99</v>
      </c>
      <c r="F491" s="54" t="s">
        <v>100</v>
      </c>
      <c r="G491" s="54" t="s">
        <v>101</v>
      </c>
      <c r="H491" s="54" t="s">
        <v>102</v>
      </c>
      <c r="I491" s="54" t="s">
        <v>103</v>
      </c>
      <c r="J491" s="54" t="s">
        <v>104</v>
      </c>
      <c r="K491" s="54" t="s">
        <v>105</v>
      </c>
      <c r="L491" s="54" t="s">
        <v>106</v>
      </c>
      <c r="M491" s="54" t="s">
        <v>107</v>
      </c>
      <c r="N491" s="54" t="s">
        <v>108</v>
      </c>
      <c r="O491" s="54" t="s">
        <v>109</v>
      </c>
      <c r="P491" s="54" t="s">
        <v>110</v>
      </c>
      <c r="Q491" s="54" t="s">
        <v>62</v>
      </c>
    </row>
    <row r="492" spans="1:17" ht="39" x14ac:dyDescent="0.25">
      <c r="A492" s="68">
        <v>3500</v>
      </c>
      <c r="B492" s="64" t="s">
        <v>200</v>
      </c>
      <c r="C492" s="66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6"/>
      <c r="Q492" s="67"/>
    </row>
    <row r="493" spans="1:17" ht="51.75" x14ac:dyDescent="0.25">
      <c r="A493" s="63" t="s">
        <v>201</v>
      </c>
      <c r="B493" s="61" t="s">
        <v>202</v>
      </c>
      <c r="C493" s="66">
        <v>85462</v>
      </c>
      <c r="D493" s="69">
        <f>+C493/12</f>
        <v>7121.833333333333</v>
      </c>
      <c r="E493" s="69">
        <f t="shared" ref="E493:O497" si="39">+D493</f>
        <v>7121.833333333333</v>
      </c>
      <c r="F493" s="69">
        <f t="shared" si="39"/>
        <v>7121.833333333333</v>
      </c>
      <c r="G493" s="69">
        <f t="shared" si="39"/>
        <v>7121.833333333333</v>
      </c>
      <c r="H493" s="69">
        <f t="shared" si="39"/>
        <v>7121.833333333333</v>
      </c>
      <c r="I493" s="69">
        <f t="shared" si="39"/>
        <v>7121.833333333333</v>
      </c>
      <c r="J493" s="69">
        <f t="shared" si="39"/>
        <v>7121.833333333333</v>
      </c>
      <c r="K493" s="69">
        <f t="shared" si="39"/>
        <v>7121.833333333333</v>
      </c>
      <c r="L493" s="69">
        <f t="shared" si="39"/>
        <v>7121.833333333333</v>
      </c>
      <c r="M493" s="69">
        <f t="shared" si="39"/>
        <v>7121.833333333333</v>
      </c>
      <c r="N493" s="69">
        <f t="shared" si="39"/>
        <v>7121.833333333333</v>
      </c>
      <c r="O493" s="69">
        <f t="shared" si="39"/>
        <v>7121.833333333333</v>
      </c>
      <c r="P493" s="66">
        <f>SUM(D493:O493)</f>
        <v>85462</v>
      </c>
      <c r="Q493" s="67">
        <v>6.7000000000000002E-3</v>
      </c>
    </row>
    <row r="494" spans="1:17" ht="51.75" x14ac:dyDescent="0.25">
      <c r="A494" s="63">
        <v>3521</v>
      </c>
      <c r="B494" s="64" t="s">
        <v>204</v>
      </c>
      <c r="C494" s="66">
        <v>7540</v>
      </c>
      <c r="D494" s="69">
        <f>+C494/12</f>
        <v>628.33333333333337</v>
      </c>
      <c r="E494" s="69">
        <f t="shared" si="39"/>
        <v>628.33333333333337</v>
      </c>
      <c r="F494" s="69">
        <f t="shared" si="39"/>
        <v>628.33333333333337</v>
      </c>
      <c r="G494" s="69">
        <f t="shared" si="39"/>
        <v>628.33333333333337</v>
      </c>
      <c r="H494" s="69">
        <f t="shared" si="39"/>
        <v>628.33333333333337</v>
      </c>
      <c r="I494" s="69">
        <f t="shared" si="39"/>
        <v>628.33333333333337</v>
      </c>
      <c r="J494" s="69">
        <f t="shared" si="39"/>
        <v>628.33333333333337</v>
      </c>
      <c r="K494" s="69">
        <f t="shared" si="39"/>
        <v>628.33333333333337</v>
      </c>
      <c r="L494" s="69">
        <f t="shared" si="39"/>
        <v>628.33333333333337</v>
      </c>
      <c r="M494" s="69">
        <f t="shared" si="39"/>
        <v>628.33333333333337</v>
      </c>
      <c r="N494" s="69">
        <f t="shared" si="39"/>
        <v>628.33333333333337</v>
      </c>
      <c r="O494" s="69">
        <f t="shared" si="39"/>
        <v>628.33333333333337</v>
      </c>
      <c r="P494" s="66">
        <f>SUM(D494:O494)</f>
        <v>7539.9999999999991</v>
      </c>
      <c r="Q494" s="67"/>
    </row>
    <row r="495" spans="1:17" ht="51.75" x14ac:dyDescent="0.25">
      <c r="A495" s="63" t="s">
        <v>205</v>
      </c>
      <c r="B495" s="64" t="s">
        <v>206</v>
      </c>
      <c r="C495" s="66">
        <v>135000</v>
      </c>
      <c r="D495" s="69">
        <f>+C495/12</f>
        <v>11250</v>
      </c>
      <c r="E495" s="69">
        <f t="shared" si="39"/>
        <v>11250</v>
      </c>
      <c r="F495" s="69">
        <f t="shared" si="39"/>
        <v>11250</v>
      </c>
      <c r="G495" s="69">
        <f t="shared" si="39"/>
        <v>11250</v>
      </c>
      <c r="H495" s="69">
        <f t="shared" si="39"/>
        <v>11250</v>
      </c>
      <c r="I495" s="69">
        <f t="shared" si="39"/>
        <v>11250</v>
      </c>
      <c r="J495" s="69">
        <f t="shared" si="39"/>
        <v>11250</v>
      </c>
      <c r="K495" s="69">
        <f t="shared" si="39"/>
        <v>11250</v>
      </c>
      <c r="L495" s="69">
        <f t="shared" si="39"/>
        <v>11250</v>
      </c>
      <c r="M495" s="69">
        <f t="shared" si="39"/>
        <v>11250</v>
      </c>
      <c r="N495" s="69">
        <f t="shared" si="39"/>
        <v>11250</v>
      </c>
      <c r="O495" s="69">
        <f t="shared" si="39"/>
        <v>11250</v>
      </c>
      <c r="P495" s="66">
        <f>+O495+N495+M495+L495+K495+J495+I495+H495+G495+F495+E495+D495</f>
        <v>135000</v>
      </c>
      <c r="Q495" s="67">
        <v>6.8699999999999997E-2</v>
      </c>
    </row>
    <row r="496" spans="1:17" ht="26.25" x14ac:dyDescent="0.25">
      <c r="A496" s="63" t="s">
        <v>207</v>
      </c>
      <c r="B496" s="64" t="s">
        <v>208</v>
      </c>
      <c r="C496" s="66">
        <v>91585</v>
      </c>
      <c r="D496" s="69">
        <f>+C496/12</f>
        <v>7632.083333333333</v>
      </c>
      <c r="E496" s="69">
        <f t="shared" si="39"/>
        <v>7632.083333333333</v>
      </c>
      <c r="F496" s="69">
        <f t="shared" si="39"/>
        <v>7632.083333333333</v>
      </c>
      <c r="G496" s="69">
        <f t="shared" si="39"/>
        <v>7632.083333333333</v>
      </c>
      <c r="H496" s="69">
        <f t="shared" si="39"/>
        <v>7632.083333333333</v>
      </c>
      <c r="I496" s="69">
        <f t="shared" si="39"/>
        <v>7632.083333333333</v>
      </c>
      <c r="J496" s="69">
        <f t="shared" si="39"/>
        <v>7632.083333333333</v>
      </c>
      <c r="K496" s="69">
        <f t="shared" si="39"/>
        <v>7632.083333333333</v>
      </c>
      <c r="L496" s="69">
        <f t="shared" si="39"/>
        <v>7632.083333333333</v>
      </c>
      <c r="M496" s="69">
        <f t="shared" si="39"/>
        <v>7632.083333333333</v>
      </c>
      <c r="N496" s="69">
        <f t="shared" si="39"/>
        <v>7632.083333333333</v>
      </c>
      <c r="O496" s="69">
        <f t="shared" si="39"/>
        <v>7632.083333333333</v>
      </c>
      <c r="P496" s="66">
        <f>SUM(D496:O496)</f>
        <v>91584.999999999985</v>
      </c>
      <c r="Q496" s="67">
        <v>1.6899999999999998E-2</v>
      </c>
    </row>
    <row r="497" spans="1:17" ht="26.25" x14ac:dyDescent="0.25">
      <c r="A497" s="63" t="s">
        <v>209</v>
      </c>
      <c r="B497" s="64" t="s">
        <v>210</v>
      </c>
      <c r="C497" s="66">
        <v>9988</v>
      </c>
      <c r="D497" s="69">
        <f>+C497/12</f>
        <v>832.33333333333337</v>
      </c>
      <c r="E497" s="69">
        <f t="shared" si="39"/>
        <v>832.33333333333337</v>
      </c>
      <c r="F497" s="69">
        <f t="shared" si="39"/>
        <v>832.33333333333337</v>
      </c>
      <c r="G497" s="69">
        <f t="shared" si="39"/>
        <v>832.33333333333337</v>
      </c>
      <c r="H497" s="69">
        <f t="shared" si="39"/>
        <v>832.33333333333337</v>
      </c>
      <c r="I497" s="69">
        <f t="shared" si="39"/>
        <v>832.33333333333337</v>
      </c>
      <c r="J497" s="69">
        <f t="shared" si="39"/>
        <v>832.33333333333337</v>
      </c>
      <c r="K497" s="69">
        <f t="shared" si="39"/>
        <v>832.33333333333337</v>
      </c>
      <c r="L497" s="69">
        <f t="shared" si="39"/>
        <v>832.33333333333337</v>
      </c>
      <c r="M497" s="69">
        <f t="shared" si="39"/>
        <v>832.33333333333337</v>
      </c>
      <c r="N497" s="69">
        <f t="shared" si="39"/>
        <v>832.33333333333337</v>
      </c>
      <c r="O497" s="69">
        <f t="shared" si="39"/>
        <v>832.33333333333337</v>
      </c>
      <c r="P497" s="66">
        <f>SUM(D497:O497)</f>
        <v>9988</v>
      </c>
      <c r="Q497" s="67">
        <v>2.3999999999999998E-3</v>
      </c>
    </row>
    <row r="498" spans="1:17" ht="26.25" x14ac:dyDescent="0.25">
      <c r="A498" s="68">
        <v>3600</v>
      </c>
      <c r="B498" s="64" t="s">
        <v>211</v>
      </c>
      <c r="C498" s="66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6"/>
      <c r="Q498" s="67"/>
    </row>
    <row r="499" spans="1:17" ht="51.75" x14ac:dyDescent="0.25">
      <c r="A499" s="63">
        <v>3611</v>
      </c>
      <c r="B499" s="64" t="s">
        <v>212</v>
      </c>
      <c r="C499" s="66">
        <v>20000</v>
      </c>
      <c r="D499" s="69"/>
      <c r="E499" s="69">
        <v>5000</v>
      </c>
      <c r="F499" s="69">
        <v>7000</v>
      </c>
      <c r="G499" s="69"/>
      <c r="H499" s="69">
        <v>5000</v>
      </c>
      <c r="I499" s="69"/>
      <c r="J499" s="69">
        <v>3000</v>
      </c>
      <c r="K499" s="69"/>
      <c r="L499" s="69"/>
      <c r="M499" s="69"/>
      <c r="N499" s="69"/>
      <c r="O499" s="69"/>
      <c r="P499" s="66">
        <f>SUM(D499:O499)</f>
        <v>20000</v>
      </c>
      <c r="Q499" s="67">
        <f>+P499/P512</f>
        <v>6.2639274446527953E-3</v>
      </c>
    </row>
    <row r="500" spans="1:17" s="137" customFormat="1" ht="39" x14ac:dyDescent="0.25">
      <c r="A500" s="63">
        <v>3661</v>
      </c>
      <c r="B500" s="64" t="s">
        <v>280</v>
      </c>
      <c r="C500" s="66">
        <v>4000</v>
      </c>
      <c r="D500" s="69">
        <f>+C500/12</f>
        <v>333.33333333333331</v>
      </c>
      <c r="E500" s="69">
        <f t="shared" ref="E500:O500" si="40">+D500</f>
        <v>333.33333333333331</v>
      </c>
      <c r="F500" s="69">
        <f t="shared" si="40"/>
        <v>333.33333333333331</v>
      </c>
      <c r="G500" s="69">
        <f t="shared" si="40"/>
        <v>333.33333333333331</v>
      </c>
      <c r="H500" s="69">
        <f t="shared" si="40"/>
        <v>333.33333333333331</v>
      </c>
      <c r="I500" s="69">
        <f t="shared" si="40"/>
        <v>333.33333333333331</v>
      </c>
      <c r="J500" s="69">
        <f t="shared" si="40"/>
        <v>333.33333333333331</v>
      </c>
      <c r="K500" s="69">
        <f t="shared" si="40"/>
        <v>333.33333333333331</v>
      </c>
      <c r="L500" s="69">
        <f t="shared" si="40"/>
        <v>333.33333333333331</v>
      </c>
      <c r="M500" s="69">
        <f t="shared" si="40"/>
        <v>333.33333333333331</v>
      </c>
      <c r="N500" s="69">
        <f t="shared" si="40"/>
        <v>333.33333333333331</v>
      </c>
      <c r="O500" s="69">
        <f t="shared" si="40"/>
        <v>333.33333333333331</v>
      </c>
      <c r="P500" s="66">
        <f>SUM(D500:O500)</f>
        <v>4000.0000000000005</v>
      </c>
      <c r="Q500" s="67">
        <f>+P500/P512</f>
        <v>1.2527854889305592E-3</v>
      </c>
    </row>
    <row r="501" spans="1:17" x14ac:dyDescent="0.25">
      <c r="A501" s="68">
        <v>3700</v>
      </c>
      <c r="B501" s="64" t="s">
        <v>213</v>
      </c>
      <c r="C501" s="66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6"/>
      <c r="Q501" s="67"/>
    </row>
    <row r="502" spans="1:17" x14ac:dyDescent="0.25">
      <c r="A502" s="63" t="s">
        <v>214</v>
      </c>
      <c r="B502" s="64" t="s">
        <v>215</v>
      </c>
      <c r="C502" s="66">
        <v>39987</v>
      </c>
      <c r="D502" s="69">
        <f>+C502/12</f>
        <v>3332.25</v>
      </c>
      <c r="E502" s="69">
        <f t="shared" ref="E502:O504" si="41">+D502</f>
        <v>3332.25</v>
      </c>
      <c r="F502" s="69">
        <f t="shared" si="41"/>
        <v>3332.25</v>
      </c>
      <c r="G502" s="69">
        <f t="shared" si="41"/>
        <v>3332.25</v>
      </c>
      <c r="H502" s="69">
        <f t="shared" si="41"/>
        <v>3332.25</v>
      </c>
      <c r="I502" s="69">
        <f t="shared" si="41"/>
        <v>3332.25</v>
      </c>
      <c r="J502" s="69">
        <f t="shared" si="41"/>
        <v>3332.25</v>
      </c>
      <c r="K502" s="69">
        <f t="shared" si="41"/>
        <v>3332.25</v>
      </c>
      <c r="L502" s="69">
        <f t="shared" si="41"/>
        <v>3332.25</v>
      </c>
      <c r="M502" s="69">
        <f t="shared" si="41"/>
        <v>3332.25</v>
      </c>
      <c r="N502" s="69">
        <f t="shared" si="41"/>
        <v>3332.25</v>
      </c>
      <c r="O502" s="69">
        <f t="shared" si="41"/>
        <v>3332.25</v>
      </c>
      <c r="P502" s="66">
        <f>SUM(D502:O502)</f>
        <v>39987</v>
      </c>
      <c r="Q502" s="67">
        <v>7.3000000000000001E-3</v>
      </c>
    </row>
    <row r="503" spans="1:17" x14ac:dyDescent="0.25">
      <c r="A503" s="63" t="s">
        <v>216</v>
      </c>
      <c r="B503" s="64" t="s">
        <v>217</v>
      </c>
      <c r="C503" s="66">
        <v>18040</v>
      </c>
      <c r="D503" s="69">
        <f>+C503/12</f>
        <v>1503.3333333333333</v>
      </c>
      <c r="E503" s="69">
        <f t="shared" si="41"/>
        <v>1503.3333333333333</v>
      </c>
      <c r="F503" s="69">
        <f t="shared" si="41"/>
        <v>1503.3333333333333</v>
      </c>
      <c r="G503" s="69">
        <f t="shared" si="41"/>
        <v>1503.3333333333333</v>
      </c>
      <c r="H503" s="69">
        <f t="shared" si="41"/>
        <v>1503.3333333333333</v>
      </c>
      <c r="I503" s="69">
        <f t="shared" si="41"/>
        <v>1503.3333333333333</v>
      </c>
      <c r="J503" s="69">
        <f t="shared" si="41"/>
        <v>1503.3333333333333</v>
      </c>
      <c r="K503" s="69">
        <f t="shared" si="41"/>
        <v>1503.3333333333333</v>
      </c>
      <c r="L503" s="69">
        <f t="shared" si="41"/>
        <v>1503.3333333333333</v>
      </c>
      <c r="M503" s="69">
        <f t="shared" si="41"/>
        <v>1503.3333333333333</v>
      </c>
      <c r="N503" s="69">
        <f t="shared" si="41"/>
        <v>1503.3333333333333</v>
      </c>
      <c r="O503" s="69">
        <f t="shared" si="41"/>
        <v>1503.3333333333333</v>
      </c>
      <c r="P503" s="66">
        <f>SUM(D503:O503)</f>
        <v>18040</v>
      </c>
      <c r="Q503" s="67">
        <v>4.7999999999999996E-3</v>
      </c>
    </row>
    <row r="504" spans="1:17" x14ac:dyDescent="0.25">
      <c r="A504" s="63" t="s">
        <v>218</v>
      </c>
      <c r="B504" s="64" t="s">
        <v>219</v>
      </c>
      <c r="C504" s="66">
        <v>131500</v>
      </c>
      <c r="D504" s="69">
        <f>+C504/12</f>
        <v>10958.333333333334</v>
      </c>
      <c r="E504" s="69">
        <f t="shared" si="41"/>
        <v>10958.333333333334</v>
      </c>
      <c r="F504" s="69">
        <f t="shared" si="41"/>
        <v>10958.333333333334</v>
      </c>
      <c r="G504" s="69">
        <f t="shared" si="41"/>
        <v>10958.333333333334</v>
      </c>
      <c r="H504" s="69">
        <f t="shared" si="41"/>
        <v>10958.333333333334</v>
      </c>
      <c r="I504" s="69">
        <f t="shared" si="41"/>
        <v>10958.333333333334</v>
      </c>
      <c r="J504" s="69">
        <f t="shared" si="41"/>
        <v>10958.333333333334</v>
      </c>
      <c r="K504" s="69">
        <f t="shared" si="41"/>
        <v>10958.333333333334</v>
      </c>
      <c r="L504" s="69">
        <f t="shared" si="41"/>
        <v>10958.333333333334</v>
      </c>
      <c r="M504" s="69">
        <f t="shared" si="41"/>
        <v>10958.333333333334</v>
      </c>
      <c r="N504" s="69">
        <f t="shared" si="41"/>
        <v>10958.333333333334</v>
      </c>
      <c r="O504" s="69">
        <f t="shared" si="41"/>
        <v>10958.333333333334</v>
      </c>
      <c r="P504" s="66">
        <f>SUM(D504:O504)</f>
        <v>131499.99999999997</v>
      </c>
      <c r="Q504" s="67">
        <v>3.1399999999999997E-2</v>
      </c>
    </row>
    <row r="505" spans="1:17" x14ac:dyDescent="0.25">
      <c r="A505" s="68">
        <v>3800</v>
      </c>
      <c r="B505" s="64" t="s">
        <v>220</v>
      </c>
      <c r="C505" s="66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6"/>
      <c r="Q505" s="67"/>
    </row>
    <row r="506" spans="1:17" x14ac:dyDescent="0.25">
      <c r="A506" s="63">
        <v>3821</v>
      </c>
      <c r="B506" s="64" t="s">
        <v>221</v>
      </c>
      <c r="C506" s="66">
        <v>25000</v>
      </c>
      <c r="D506" s="69">
        <f>+C506/12</f>
        <v>2083.3333333333335</v>
      </c>
      <c r="E506" s="69">
        <f t="shared" ref="E506:O508" si="42">+D506</f>
        <v>2083.3333333333335</v>
      </c>
      <c r="F506" s="69">
        <f t="shared" si="42"/>
        <v>2083.3333333333335</v>
      </c>
      <c r="G506" s="69">
        <f t="shared" si="42"/>
        <v>2083.3333333333335</v>
      </c>
      <c r="H506" s="69">
        <f t="shared" si="42"/>
        <v>2083.3333333333335</v>
      </c>
      <c r="I506" s="69">
        <f t="shared" si="42"/>
        <v>2083.3333333333335</v>
      </c>
      <c r="J506" s="69">
        <f t="shared" si="42"/>
        <v>2083.3333333333335</v>
      </c>
      <c r="K506" s="69">
        <f t="shared" si="42"/>
        <v>2083.3333333333335</v>
      </c>
      <c r="L506" s="69">
        <f t="shared" si="42"/>
        <v>2083.3333333333335</v>
      </c>
      <c r="M506" s="69">
        <f t="shared" si="42"/>
        <v>2083.3333333333335</v>
      </c>
      <c r="N506" s="69">
        <f t="shared" si="42"/>
        <v>2083.3333333333335</v>
      </c>
      <c r="O506" s="69">
        <f t="shared" si="42"/>
        <v>2083.3333333333335</v>
      </c>
      <c r="P506" s="66">
        <f>SUM(D506:O506)</f>
        <v>24999.999999999996</v>
      </c>
      <c r="Q506" s="67">
        <v>2.4199999999999999E-2</v>
      </c>
    </row>
    <row r="507" spans="1:17" x14ac:dyDescent="0.25">
      <c r="A507" s="63" t="s">
        <v>222</v>
      </c>
      <c r="B507" s="64" t="s">
        <v>223</v>
      </c>
      <c r="C507" s="66">
        <v>52000</v>
      </c>
      <c r="D507" s="69">
        <f>+C507/12</f>
        <v>4333.333333333333</v>
      </c>
      <c r="E507" s="69">
        <f t="shared" si="42"/>
        <v>4333.333333333333</v>
      </c>
      <c r="F507" s="69">
        <f t="shared" si="42"/>
        <v>4333.333333333333</v>
      </c>
      <c r="G507" s="69">
        <f t="shared" si="42"/>
        <v>4333.333333333333</v>
      </c>
      <c r="H507" s="69">
        <f t="shared" si="42"/>
        <v>4333.333333333333</v>
      </c>
      <c r="I507" s="69">
        <f t="shared" si="42"/>
        <v>4333.333333333333</v>
      </c>
      <c r="J507" s="69">
        <f t="shared" si="42"/>
        <v>4333.333333333333</v>
      </c>
      <c r="K507" s="69">
        <f t="shared" si="42"/>
        <v>4333.333333333333</v>
      </c>
      <c r="L507" s="69">
        <f t="shared" si="42"/>
        <v>4333.333333333333</v>
      </c>
      <c r="M507" s="69">
        <f t="shared" si="42"/>
        <v>4333.333333333333</v>
      </c>
      <c r="N507" s="69">
        <f t="shared" si="42"/>
        <v>4333.333333333333</v>
      </c>
      <c r="O507" s="69">
        <f t="shared" si="42"/>
        <v>4333.333333333333</v>
      </c>
      <c r="P507" s="66">
        <f>SUM(D507:O507)</f>
        <v>52000.000000000007</v>
      </c>
      <c r="Q507" s="67">
        <v>4.7199999999999999E-2</v>
      </c>
    </row>
    <row r="508" spans="1:17" s="137" customFormat="1" x14ac:dyDescent="0.25">
      <c r="A508" s="63">
        <v>3851</v>
      </c>
      <c r="B508" s="64" t="s">
        <v>258</v>
      </c>
      <c r="C508" s="66">
        <v>12000</v>
      </c>
      <c r="D508" s="69">
        <f>+C508/12</f>
        <v>1000</v>
      </c>
      <c r="E508" s="69">
        <f t="shared" si="42"/>
        <v>1000</v>
      </c>
      <c r="F508" s="69">
        <f t="shared" si="42"/>
        <v>1000</v>
      </c>
      <c r="G508" s="69">
        <f t="shared" si="42"/>
        <v>1000</v>
      </c>
      <c r="H508" s="69">
        <f t="shared" si="42"/>
        <v>1000</v>
      </c>
      <c r="I508" s="69">
        <f t="shared" si="42"/>
        <v>1000</v>
      </c>
      <c r="J508" s="69">
        <f t="shared" si="42"/>
        <v>1000</v>
      </c>
      <c r="K508" s="69">
        <f t="shared" si="42"/>
        <v>1000</v>
      </c>
      <c r="L508" s="69">
        <f t="shared" si="42"/>
        <v>1000</v>
      </c>
      <c r="M508" s="69">
        <f t="shared" si="42"/>
        <v>1000</v>
      </c>
      <c r="N508" s="69">
        <f t="shared" si="42"/>
        <v>1000</v>
      </c>
      <c r="O508" s="69">
        <f t="shared" si="42"/>
        <v>1000</v>
      </c>
      <c r="P508" s="66">
        <f>SUM(D508:O508)</f>
        <v>12000</v>
      </c>
      <c r="Q508" s="67"/>
    </row>
    <row r="509" spans="1:17" x14ac:dyDescent="0.25">
      <c r="A509" s="68">
        <v>3900</v>
      </c>
      <c r="B509" s="64" t="s">
        <v>224</v>
      </c>
      <c r="C509" s="66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6"/>
      <c r="Q509" s="67"/>
    </row>
    <row r="510" spans="1:17" x14ac:dyDescent="0.25">
      <c r="A510" s="63" t="s">
        <v>225</v>
      </c>
      <c r="B510" s="64" t="s">
        <v>226</v>
      </c>
      <c r="C510" s="66">
        <v>45000</v>
      </c>
      <c r="D510" s="69">
        <f>+C510/12</f>
        <v>3750</v>
      </c>
      <c r="E510" s="69">
        <f t="shared" ref="E510:O511" si="43">+D510</f>
        <v>3750</v>
      </c>
      <c r="F510" s="69">
        <f t="shared" si="43"/>
        <v>3750</v>
      </c>
      <c r="G510" s="69">
        <f t="shared" si="43"/>
        <v>3750</v>
      </c>
      <c r="H510" s="69">
        <f t="shared" si="43"/>
        <v>3750</v>
      </c>
      <c r="I510" s="69">
        <f t="shared" si="43"/>
        <v>3750</v>
      </c>
      <c r="J510" s="69">
        <f t="shared" si="43"/>
        <v>3750</v>
      </c>
      <c r="K510" s="69">
        <f t="shared" si="43"/>
        <v>3750</v>
      </c>
      <c r="L510" s="69">
        <f t="shared" si="43"/>
        <v>3750</v>
      </c>
      <c r="M510" s="69">
        <f t="shared" si="43"/>
        <v>3750</v>
      </c>
      <c r="N510" s="69">
        <f t="shared" si="43"/>
        <v>3750</v>
      </c>
      <c r="O510" s="69">
        <f t="shared" si="43"/>
        <v>3750</v>
      </c>
      <c r="P510" s="66">
        <f>SUM(D510:O510)</f>
        <v>45000</v>
      </c>
      <c r="Q510" s="67">
        <v>1.7399999999999999E-2</v>
      </c>
    </row>
    <row r="511" spans="1:17" x14ac:dyDescent="0.25">
      <c r="A511" s="63">
        <v>3941</v>
      </c>
      <c r="B511" s="64" t="s">
        <v>227</v>
      </c>
      <c r="C511" s="66">
        <v>5000</v>
      </c>
      <c r="D511" s="69">
        <f>+C511/12</f>
        <v>416.66666666666669</v>
      </c>
      <c r="E511" s="69">
        <f t="shared" si="43"/>
        <v>416.66666666666669</v>
      </c>
      <c r="F511" s="69">
        <f t="shared" si="43"/>
        <v>416.66666666666669</v>
      </c>
      <c r="G511" s="69">
        <f t="shared" si="43"/>
        <v>416.66666666666669</v>
      </c>
      <c r="H511" s="69">
        <f t="shared" si="43"/>
        <v>416.66666666666669</v>
      </c>
      <c r="I511" s="69">
        <f t="shared" si="43"/>
        <v>416.66666666666669</v>
      </c>
      <c r="J511" s="69">
        <f t="shared" si="43"/>
        <v>416.66666666666669</v>
      </c>
      <c r="K511" s="69">
        <f t="shared" si="43"/>
        <v>416.66666666666669</v>
      </c>
      <c r="L511" s="69">
        <f t="shared" si="43"/>
        <v>416.66666666666669</v>
      </c>
      <c r="M511" s="69">
        <f t="shared" si="43"/>
        <v>416.66666666666669</v>
      </c>
      <c r="N511" s="69">
        <f t="shared" si="43"/>
        <v>416.66666666666669</v>
      </c>
      <c r="O511" s="69">
        <f t="shared" si="43"/>
        <v>416.66666666666669</v>
      </c>
      <c r="P511" s="66">
        <f>SUM(D511:O511)</f>
        <v>5000</v>
      </c>
      <c r="Q511" s="67">
        <v>2.4199999999999999E-2</v>
      </c>
    </row>
    <row r="512" spans="1:17" x14ac:dyDescent="0.25">
      <c r="A512" s="70"/>
      <c r="B512" s="77" t="s">
        <v>130</v>
      </c>
      <c r="C512" s="78">
        <f>SUM(C441:C511)</f>
        <v>3192885</v>
      </c>
      <c r="D512" s="78">
        <f t="shared" ref="D512:P512" si="44">SUM(D442:D511)</f>
        <v>264407.08333333343</v>
      </c>
      <c r="E512" s="78">
        <f t="shared" si="44"/>
        <v>269407.08000000007</v>
      </c>
      <c r="F512" s="78">
        <f t="shared" si="44"/>
        <v>271407.08000000007</v>
      </c>
      <c r="G512" s="78">
        <f t="shared" si="44"/>
        <v>264407.08000000013</v>
      </c>
      <c r="H512" s="78">
        <f t="shared" si="44"/>
        <v>269407.08000000007</v>
      </c>
      <c r="I512" s="78">
        <f t="shared" si="44"/>
        <v>264407.08000000013</v>
      </c>
      <c r="J512" s="78">
        <f t="shared" si="44"/>
        <v>267407.08000000007</v>
      </c>
      <c r="K512" s="78">
        <f t="shared" si="44"/>
        <v>264407.08000000013</v>
      </c>
      <c r="L512" s="78">
        <f t="shared" si="44"/>
        <v>264407.09000000014</v>
      </c>
      <c r="M512" s="78">
        <f t="shared" si="44"/>
        <v>264407.09000000014</v>
      </c>
      <c r="N512" s="78">
        <f t="shared" si="44"/>
        <v>264407.09000000014</v>
      </c>
      <c r="O512" s="78">
        <f t="shared" si="44"/>
        <v>264407.09000000014</v>
      </c>
      <c r="P512" s="78">
        <f t="shared" si="44"/>
        <v>3192885.0033333334</v>
      </c>
      <c r="Q512" s="79">
        <v>1</v>
      </c>
    </row>
    <row r="513" spans="1:17" x14ac:dyDescent="0.25">
      <c r="A513" s="70"/>
      <c r="B513" s="109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110"/>
    </row>
    <row r="514" spans="1:17" x14ac:dyDescent="0.25">
      <c r="A514" s="5"/>
      <c r="B514" s="5"/>
      <c r="C514" s="7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75"/>
      <c r="Q514" s="67"/>
    </row>
    <row r="515" spans="1:17" x14ac:dyDescent="0.25">
      <c r="A515" s="5"/>
      <c r="B515" s="5"/>
      <c r="C515" s="7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75"/>
      <c r="Q515" s="67"/>
    </row>
    <row r="516" spans="1:17" x14ac:dyDescent="0.25">
      <c r="A516" s="5"/>
      <c r="B516" s="5"/>
      <c r="C516" s="7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75"/>
      <c r="Q516" s="67"/>
    </row>
    <row r="517" spans="1:17" x14ac:dyDescent="0.25">
      <c r="A517" s="5"/>
      <c r="B517" s="5"/>
      <c r="C517" s="7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75"/>
      <c r="Q517" s="67"/>
    </row>
    <row r="518" spans="1:17" x14ac:dyDescent="0.25">
      <c r="A518" s="5"/>
      <c r="B518" s="5"/>
      <c r="C518" s="7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75"/>
      <c r="Q518" s="67"/>
    </row>
    <row r="519" spans="1:17" x14ac:dyDescent="0.25">
      <c r="A519" s="5"/>
      <c r="B519" s="5"/>
      <c r="C519" s="7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75"/>
      <c r="Q519" s="67"/>
    </row>
    <row r="520" spans="1:17" x14ac:dyDescent="0.25">
      <c r="A520" s="5"/>
      <c r="B520" s="5"/>
      <c r="C520" s="7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75"/>
      <c r="Q520" s="67"/>
    </row>
    <row r="521" spans="1:17" x14ac:dyDescent="0.25">
      <c r="A521" s="5"/>
      <c r="B521" s="5"/>
      <c r="C521" s="7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75"/>
      <c r="Q521" s="67"/>
    </row>
    <row r="522" spans="1:17" x14ac:dyDescent="0.25">
      <c r="A522" s="5"/>
      <c r="B522" s="5"/>
      <c r="C522" s="7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75"/>
      <c r="Q522" s="67"/>
    </row>
    <row r="523" spans="1:17" x14ac:dyDescent="0.25">
      <c r="A523" s="5"/>
      <c r="B523" s="5"/>
      <c r="C523" s="7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75"/>
      <c r="Q523" s="67"/>
    </row>
    <row r="524" spans="1:17" x14ac:dyDescent="0.25">
      <c r="A524" s="5"/>
      <c r="B524" s="5"/>
      <c r="C524" s="7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75"/>
      <c r="Q524" s="67"/>
    </row>
    <row r="525" spans="1:17" x14ac:dyDescent="0.25">
      <c r="A525" s="5"/>
      <c r="B525" s="5"/>
      <c r="C525" s="7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75"/>
      <c r="Q525" s="67"/>
    </row>
    <row r="526" spans="1:17" x14ac:dyDescent="0.25">
      <c r="A526" s="5"/>
      <c r="B526" s="5"/>
      <c r="C526" s="7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75"/>
      <c r="Q526" s="67"/>
    </row>
    <row r="527" spans="1:17" x14ac:dyDescent="0.25">
      <c r="A527" s="5"/>
      <c r="B527" s="5"/>
      <c r="C527" s="7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75"/>
      <c r="Q527" s="67"/>
    </row>
    <row r="528" spans="1:17" x14ac:dyDescent="0.25">
      <c r="A528" s="5"/>
      <c r="B528" s="5"/>
      <c r="C528" s="7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75"/>
      <c r="Q528" s="67"/>
    </row>
    <row r="529" spans="1:17" x14ac:dyDescent="0.25">
      <c r="A529" s="5"/>
      <c r="B529" s="5"/>
      <c r="C529" s="7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75"/>
      <c r="Q529" s="67"/>
    </row>
    <row r="530" spans="1:17" x14ac:dyDescent="0.25">
      <c r="A530" s="5"/>
      <c r="B530" s="5"/>
      <c r="C530" s="7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75"/>
      <c r="Q530" s="67"/>
    </row>
    <row r="531" spans="1:17" x14ac:dyDescent="0.25">
      <c r="A531" s="5"/>
      <c r="B531" s="5"/>
      <c r="C531" s="7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75"/>
      <c r="Q531" s="67"/>
    </row>
    <row r="532" spans="1:17" x14ac:dyDescent="0.25">
      <c r="A532" s="5"/>
      <c r="B532" s="5"/>
      <c r="C532" s="7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75"/>
      <c r="Q532" s="67"/>
    </row>
    <row r="533" spans="1:17" x14ac:dyDescent="0.25">
      <c r="A533" s="5"/>
      <c r="B533" s="5"/>
      <c r="C533" s="7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75"/>
      <c r="Q533" s="67"/>
    </row>
    <row r="534" spans="1:17" x14ac:dyDescent="0.25">
      <c r="A534" s="5"/>
      <c r="B534" s="5"/>
      <c r="C534" s="7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75"/>
      <c r="Q534" s="67"/>
    </row>
    <row r="535" spans="1:17" ht="15.75" x14ac:dyDescent="0.25">
      <c r="A535" s="5"/>
      <c r="B535" s="50" t="s">
        <v>1</v>
      </c>
      <c r="C535" s="7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75"/>
      <c r="Q535" s="67"/>
    </row>
    <row r="536" spans="1:17" ht="15.75" x14ac:dyDescent="0.25">
      <c r="A536" s="5"/>
      <c r="B536" s="50" t="s">
        <v>315</v>
      </c>
      <c r="C536" s="7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75"/>
      <c r="Q536" s="67"/>
    </row>
    <row r="537" spans="1:17" ht="15.75" x14ac:dyDescent="0.25">
      <c r="A537" s="5"/>
      <c r="B537" s="50"/>
      <c r="C537" s="7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75"/>
      <c r="Q537" s="67"/>
    </row>
    <row r="538" spans="1:17" x14ac:dyDescent="0.25">
      <c r="A538" s="5"/>
      <c r="B538" s="5"/>
      <c r="C538" s="7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75"/>
      <c r="Q538" s="67"/>
    </row>
    <row r="539" spans="1:17" x14ac:dyDescent="0.25">
      <c r="A539" s="5"/>
      <c r="B539" s="5"/>
      <c r="C539" s="7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75"/>
      <c r="Q539" s="67"/>
    </row>
    <row r="540" spans="1:17" x14ac:dyDescent="0.25">
      <c r="A540" s="5"/>
      <c r="B540" s="5"/>
      <c r="C540" s="7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75"/>
      <c r="Q540" s="67"/>
    </row>
    <row r="541" spans="1:17" x14ac:dyDescent="0.25">
      <c r="A541" s="5"/>
      <c r="B541" s="5"/>
      <c r="C541" s="7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75"/>
      <c r="Q541" s="67"/>
    </row>
    <row r="542" spans="1:17" x14ac:dyDescent="0.25">
      <c r="A542" s="5"/>
      <c r="B542" s="5"/>
      <c r="C542" s="7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75"/>
      <c r="Q542" s="67"/>
    </row>
    <row r="543" spans="1:17" ht="33.75" x14ac:dyDescent="0.5">
      <c r="A543" s="5"/>
      <c r="B543" s="184" t="s">
        <v>235</v>
      </c>
      <c r="C543" s="184"/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67"/>
    </row>
    <row r="544" spans="1:17" ht="18.75" x14ac:dyDescent="0.3">
      <c r="A544" s="5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67"/>
    </row>
    <row r="545" spans="1:17" ht="18.75" x14ac:dyDescent="0.3">
      <c r="A545" s="5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67"/>
    </row>
    <row r="546" spans="1:17" ht="36" x14ac:dyDescent="0.25">
      <c r="A546" s="5"/>
      <c r="B546" s="185" t="s">
        <v>296</v>
      </c>
      <c r="C546" s="185"/>
      <c r="D546" s="185"/>
      <c r="E546" s="185"/>
      <c r="F546" s="185"/>
      <c r="G546" s="185"/>
      <c r="H546" s="185"/>
      <c r="I546" s="185"/>
      <c r="J546" s="185"/>
      <c r="K546" s="185"/>
      <c r="L546" s="185"/>
      <c r="M546" s="185"/>
      <c r="N546" s="185"/>
      <c r="O546" s="185"/>
      <c r="P546" s="185"/>
      <c r="Q546" s="67"/>
    </row>
    <row r="547" spans="1:17" x14ac:dyDescent="0.25">
      <c r="A547" s="5"/>
      <c r="B547" s="109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7"/>
    </row>
    <row r="548" spans="1:17" x14ac:dyDescent="0.25">
      <c r="A548" s="5"/>
      <c r="B548" s="5"/>
      <c r="C548" s="7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75"/>
      <c r="Q548" s="67"/>
    </row>
    <row r="549" spans="1:17" x14ac:dyDescent="0.25">
      <c r="A549" s="5"/>
      <c r="B549" s="5"/>
      <c r="C549" s="7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75"/>
      <c r="Q549" s="67"/>
    </row>
    <row r="550" spans="1:17" x14ac:dyDescent="0.25">
      <c r="A550" s="5"/>
      <c r="B550" s="5"/>
      <c r="C550" s="7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75"/>
      <c r="Q550" s="67"/>
    </row>
    <row r="551" spans="1:17" x14ac:dyDescent="0.25">
      <c r="A551" s="5"/>
      <c r="B551" s="5"/>
      <c r="C551" s="7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75"/>
      <c r="Q551" s="67"/>
    </row>
    <row r="552" spans="1:17" x14ac:dyDescent="0.25">
      <c r="A552" s="5"/>
      <c r="B552" s="5"/>
      <c r="C552" s="7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75"/>
      <c r="Q552" s="67"/>
    </row>
    <row r="553" spans="1:17" x14ac:dyDescent="0.25">
      <c r="A553" s="5"/>
      <c r="B553" s="5"/>
      <c r="C553" s="7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75"/>
      <c r="Q553" s="67"/>
    </row>
    <row r="554" spans="1:17" x14ac:dyDescent="0.25">
      <c r="A554" s="5"/>
      <c r="B554" s="5"/>
      <c r="C554" s="7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75"/>
      <c r="Q554" s="67"/>
    </row>
    <row r="555" spans="1:17" x14ac:dyDescent="0.25">
      <c r="A555" s="5"/>
      <c r="B555" s="5"/>
      <c r="C555" s="7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75"/>
      <c r="Q555" s="67"/>
    </row>
    <row r="556" spans="1:17" x14ac:dyDescent="0.25">
      <c r="A556" s="5"/>
      <c r="B556" s="5"/>
      <c r="C556" s="7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75"/>
      <c r="Q556" s="67"/>
    </row>
    <row r="557" spans="1:17" x14ac:dyDescent="0.25">
      <c r="A557" s="5"/>
      <c r="B557" s="5"/>
      <c r="C557" s="7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75"/>
      <c r="Q557" s="67"/>
    </row>
    <row r="558" spans="1:17" x14ac:dyDescent="0.25">
      <c r="A558" s="5"/>
      <c r="B558" s="5"/>
      <c r="C558" s="7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75"/>
      <c r="Q558" s="67"/>
    </row>
    <row r="559" spans="1:17" x14ac:dyDescent="0.25">
      <c r="A559" s="5"/>
      <c r="B559" s="5"/>
      <c r="C559" s="7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75"/>
      <c r="Q559" s="67"/>
    </row>
    <row r="560" spans="1:17" x14ac:dyDescent="0.25">
      <c r="A560" s="5"/>
      <c r="B560" s="5"/>
      <c r="C560" s="7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75"/>
      <c r="Q560" s="67"/>
    </row>
    <row r="561" spans="1:17" x14ac:dyDescent="0.25">
      <c r="A561" s="5"/>
      <c r="B561" s="5"/>
      <c r="C561" s="7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75"/>
      <c r="Q561" s="67"/>
    </row>
    <row r="562" spans="1:17" x14ac:dyDescent="0.25">
      <c r="A562" s="5"/>
      <c r="B562" s="5"/>
      <c r="C562" s="7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75"/>
      <c r="Q562" s="67"/>
    </row>
    <row r="563" spans="1:17" x14ac:dyDescent="0.25">
      <c r="A563" s="5"/>
      <c r="B563" s="5"/>
      <c r="C563" s="7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75"/>
      <c r="Q563" s="67"/>
    </row>
    <row r="564" spans="1:17" x14ac:dyDescent="0.25">
      <c r="A564" s="5"/>
      <c r="B564" s="5"/>
      <c r="C564" s="7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75"/>
      <c r="Q564" s="67"/>
    </row>
    <row r="565" spans="1:17" x14ac:dyDescent="0.25">
      <c r="A565" s="5"/>
      <c r="B565" s="5"/>
      <c r="C565" s="7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75"/>
      <c r="Q565" s="67"/>
    </row>
    <row r="566" spans="1:17" x14ac:dyDescent="0.25">
      <c r="A566" s="5"/>
      <c r="B566" s="5"/>
      <c r="C566" s="7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75"/>
      <c r="Q566" s="67"/>
    </row>
    <row r="567" spans="1:17" x14ac:dyDescent="0.25">
      <c r="A567" s="5"/>
      <c r="B567" s="5"/>
      <c r="C567" s="7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75"/>
      <c r="Q567" s="67"/>
    </row>
    <row r="568" spans="1:17" x14ac:dyDescent="0.25">
      <c r="A568" s="5"/>
      <c r="B568" s="5"/>
      <c r="C568" s="7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75"/>
      <c r="Q568" s="67"/>
    </row>
    <row r="569" spans="1:17" x14ac:dyDescent="0.25">
      <c r="A569" s="5"/>
      <c r="B569" s="5"/>
      <c r="C569" s="7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75"/>
      <c r="Q569" s="67"/>
    </row>
    <row r="570" spans="1:17" x14ac:dyDescent="0.25">
      <c r="A570" s="5"/>
      <c r="B570" s="5"/>
      <c r="C570" s="7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75"/>
      <c r="Q570" s="67"/>
    </row>
    <row r="571" spans="1:17" x14ac:dyDescent="0.25">
      <c r="A571" s="5"/>
      <c r="B571" s="5"/>
      <c r="C571" s="7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75"/>
      <c r="Q571" s="67"/>
    </row>
    <row r="572" spans="1:17" x14ac:dyDescent="0.25">
      <c r="A572" s="5"/>
      <c r="B572" s="5"/>
      <c r="C572" s="7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75"/>
      <c r="Q572" s="67"/>
    </row>
    <row r="573" spans="1:17" x14ac:dyDescent="0.25">
      <c r="A573" s="5"/>
      <c r="B573" s="5"/>
      <c r="C573" s="7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75"/>
      <c r="Q573" s="67"/>
    </row>
    <row r="574" spans="1:17" x14ac:dyDescent="0.25">
      <c r="A574" s="5"/>
      <c r="B574" s="5"/>
      <c r="C574" s="7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75"/>
      <c r="Q574" s="67"/>
    </row>
    <row r="575" spans="1:17" x14ac:dyDescent="0.25">
      <c r="A575" s="5"/>
      <c r="B575" s="5"/>
      <c r="C575" s="7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75"/>
      <c r="Q575" s="67"/>
    </row>
    <row r="576" spans="1:17" x14ac:dyDescent="0.25">
      <c r="A576" s="5"/>
      <c r="B576" s="5"/>
      <c r="C576" s="7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75"/>
      <c r="Q576" s="67"/>
    </row>
    <row r="577" spans="1:17" x14ac:dyDescent="0.25">
      <c r="A577" s="5"/>
      <c r="B577" s="5"/>
      <c r="C577" s="7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75"/>
      <c r="Q577" s="67"/>
    </row>
    <row r="578" spans="1:17" x14ac:dyDescent="0.25">
      <c r="A578" s="5"/>
      <c r="B578" s="5"/>
      <c r="C578" s="7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75"/>
      <c r="Q578" s="67"/>
    </row>
    <row r="579" spans="1:17" x14ac:dyDescent="0.25">
      <c r="A579" s="5"/>
      <c r="B579" s="5"/>
      <c r="C579" s="7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75"/>
      <c r="Q579" s="67"/>
    </row>
    <row r="580" spans="1:17" x14ac:dyDescent="0.25">
      <c r="A580" s="5"/>
      <c r="B580" s="5"/>
      <c r="C580" s="7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75"/>
      <c r="Q580" s="67"/>
    </row>
    <row r="581" spans="1:17" x14ac:dyDescent="0.25">
      <c r="A581" s="5"/>
      <c r="B581" s="5"/>
      <c r="C581" s="7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75"/>
      <c r="Q581" s="67"/>
    </row>
    <row r="582" spans="1:17" x14ac:dyDescent="0.25">
      <c r="A582" s="5"/>
      <c r="B582" s="5"/>
      <c r="C582" s="7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75"/>
      <c r="Q582" s="67"/>
    </row>
    <row r="583" spans="1:17" x14ac:dyDescent="0.25">
      <c r="A583" s="5"/>
      <c r="B583" s="5"/>
      <c r="C583" s="7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75"/>
      <c r="Q583" s="67"/>
    </row>
    <row r="584" spans="1:17" x14ac:dyDescent="0.25">
      <c r="A584" s="5"/>
      <c r="B584" s="5"/>
      <c r="C584" s="7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75"/>
      <c r="Q584" s="67"/>
    </row>
    <row r="585" spans="1:17" x14ac:dyDescent="0.25">
      <c r="A585" s="5"/>
      <c r="B585" s="5"/>
      <c r="C585" s="7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75"/>
      <c r="Q585" s="67"/>
    </row>
    <row r="586" spans="1:17" x14ac:dyDescent="0.25">
      <c r="A586" s="5"/>
      <c r="B586" s="5"/>
      <c r="C586" s="7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75"/>
      <c r="Q586" s="67"/>
    </row>
    <row r="587" spans="1:17" x14ac:dyDescent="0.25">
      <c r="C587" s="80"/>
      <c r="Q587" s="74"/>
    </row>
    <row r="588" spans="1:17" ht="15.75" x14ac:dyDescent="0.25">
      <c r="B588" s="50" t="s">
        <v>1</v>
      </c>
      <c r="C588" s="80"/>
      <c r="Q588" s="74"/>
    </row>
    <row r="589" spans="1:17" ht="15.75" x14ac:dyDescent="0.25">
      <c r="B589" s="50" t="s">
        <v>315</v>
      </c>
      <c r="C589" s="80"/>
      <c r="Q589" s="74"/>
    </row>
    <row r="590" spans="1:17" ht="15.75" x14ac:dyDescent="0.25">
      <c r="B590" s="50" t="s">
        <v>2</v>
      </c>
      <c r="C590" s="80"/>
      <c r="Q590" s="74"/>
    </row>
    <row r="591" spans="1:17" x14ac:dyDescent="0.25">
      <c r="C591" s="80"/>
    </row>
    <row r="592" spans="1:17" ht="15.75" x14ac:dyDescent="0.25">
      <c r="B592" s="50" t="s">
        <v>297</v>
      </c>
      <c r="C592" s="80"/>
    </row>
    <row r="593" spans="1:17" x14ac:dyDescent="0.25">
      <c r="C593" s="80"/>
    </row>
    <row r="594" spans="1:17" x14ac:dyDescent="0.25">
      <c r="C594" s="80"/>
    </row>
    <row r="595" spans="1:17" x14ac:dyDescent="0.25">
      <c r="A595" s="53" t="s">
        <v>92</v>
      </c>
      <c r="B595" s="53"/>
      <c r="C595" s="54"/>
      <c r="D595" s="172" t="s">
        <v>93</v>
      </c>
      <c r="E595" s="172"/>
      <c r="F595" s="172"/>
      <c r="G595" s="172"/>
      <c r="H595" s="172"/>
      <c r="I595" s="172"/>
      <c r="J595" s="172"/>
      <c r="K595" s="172"/>
      <c r="L595" s="172"/>
      <c r="M595" s="172"/>
      <c r="N595" s="172"/>
      <c r="O595" s="172"/>
      <c r="P595" s="54"/>
      <c r="Q595" s="55"/>
    </row>
    <row r="596" spans="1:17" x14ac:dyDescent="0.25">
      <c r="A596" s="53" t="s">
        <v>94</v>
      </c>
      <c r="B596" s="53"/>
      <c r="C596" s="54" t="s">
        <v>95</v>
      </c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5"/>
    </row>
    <row r="597" spans="1:17" x14ac:dyDescent="0.25">
      <c r="A597" s="54" t="s">
        <v>96</v>
      </c>
      <c r="B597" s="54" t="s">
        <v>97</v>
      </c>
      <c r="C597" s="54" t="s">
        <v>98</v>
      </c>
      <c r="D597" s="54" t="s">
        <v>99</v>
      </c>
      <c r="E597" s="54" t="s">
        <v>100</v>
      </c>
      <c r="F597" s="54" t="s">
        <v>101</v>
      </c>
      <c r="G597" s="54" t="s">
        <v>102</v>
      </c>
      <c r="H597" s="54" t="s">
        <v>103</v>
      </c>
      <c r="I597" s="54" t="s">
        <v>104</v>
      </c>
      <c r="J597" s="54" t="s">
        <v>105</v>
      </c>
      <c r="K597" s="54" t="s">
        <v>106</v>
      </c>
      <c r="L597" s="54" t="s">
        <v>107</v>
      </c>
      <c r="M597" s="54" t="s">
        <v>108</v>
      </c>
      <c r="N597" s="54" t="s">
        <v>109</v>
      </c>
      <c r="O597" s="54" t="s">
        <v>110</v>
      </c>
      <c r="P597" s="54" t="s">
        <v>62</v>
      </c>
      <c r="Q597" s="54" t="s">
        <v>87</v>
      </c>
    </row>
    <row r="598" spans="1:17" x14ac:dyDescent="0.25">
      <c r="C598" s="80"/>
    </row>
    <row r="599" spans="1:17" x14ac:dyDescent="0.25">
      <c r="A599" s="16">
        <v>5000</v>
      </c>
      <c r="B599" s="75" t="s">
        <v>230</v>
      </c>
      <c r="C599" s="18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</row>
    <row r="600" spans="1:17" x14ac:dyDescent="0.25">
      <c r="A600" s="16">
        <v>5100</v>
      </c>
      <c r="B600" s="75" t="s">
        <v>259</v>
      </c>
      <c r="C600" s="18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</row>
    <row r="601" spans="1:17" s="137" customFormat="1" ht="30" x14ac:dyDescent="0.25">
      <c r="A601" s="19">
        <v>5151</v>
      </c>
      <c r="B601" s="76" t="s">
        <v>260</v>
      </c>
      <c r="C601" s="18">
        <v>33000</v>
      </c>
      <c r="D601" s="14">
        <f>+C601/12</f>
        <v>2750</v>
      </c>
      <c r="E601" s="14">
        <f t="shared" ref="E601:O601" si="45">+D601</f>
        <v>2750</v>
      </c>
      <c r="F601" s="14">
        <f t="shared" si="45"/>
        <v>2750</v>
      </c>
      <c r="G601" s="14">
        <f t="shared" si="45"/>
        <v>2750</v>
      </c>
      <c r="H601" s="14">
        <f t="shared" si="45"/>
        <v>2750</v>
      </c>
      <c r="I601" s="14">
        <f t="shared" si="45"/>
        <v>2750</v>
      </c>
      <c r="J601" s="14">
        <f t="shared" si="45"/>
        <v>2750</v>
      </c>
      <c r="K601" s="14">
        <f t="shared" si="45"/>
        <v>2750</v>
      </c>
      <c r="L601" s="14">
        <f t="shared" si="45"/>
        <v>2750</v>
      </c>
      <c r="M601" s="14">
        <f t="shared" si="45"/>
        <v>2750</v>
      </c>
      <c r="N601" s="14">
        <f t="shared" si="45"/>
        <v>2750</v>
      </c>
      <c r="O601" s="14">
        <f t="shared" si="45"/>
        <v>2750</v>
      </c>
      <c r="P601" s="18">
        <f>SUM(D601:O601)</f>
        <v>33000</v>
      </c>
      <c r="Q601" s="67">
        <f>+P601/P611</f>
        <v>8.3875773066691167E-2</v>
      </c>
    </row>
    <row r="602" spans="1:17" s="137" customFormat="1" ht="30" x14ac:dyDescent="0.25">
      <c r="A602" s="16">
        <v>5200</v>
      </c>
      <c r="B602" s="76" t="s">
        <v>261</v>
      </c>
      <c r="C602" s="18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8"/>
      <c r="Q602" s="67"/>
    </row>
    <row r="603" spans="1:17" s="137" customFormat="1" x14ac:dyDescent="0.25">
      <c r="A603" s="19">
        <v>5211</v>
      </c>
      <c r="B603" s="76" t="s">
        <v>269</v>
      </c>
      <c r="C603" s="18">
        <v>18000</v>
      </c>
      <c r="D603" s="14">
        <f>+C603/12</f>
        <v>1500</v>
      </c>
      <c r="E603" s="14">
        <f t="shared" ref="E603:O603" si="46">+D603</f>
        <v>1500</v>
      </c>
      <c r="F603" s="14">
        <f t="shared" si="46"/>
        <v>1500</v>
      </c>
      <c r="G603" s="14">
        <f t="shared" si="46"/>
        <v>1500</v>
      </c>
      <c r="H603" s="14">
        <f t="shared" si="46"/>
        <v>1500</v>
      </c>
      <c r="I603" s="14">
        <f t="shared" si="46"/>
        <v>1500</v>
      </c>
      <c r="J603" s="14">
        <f t="shared" si="46"/>
        <v>1500</v>
      </c>
      <c r="K603" s="14">
        <f t="shared" si="46"/>
        <v>1500</v>
      </c>
      <c r="L603" s="14">
        <f t="shared" si="46"/>
        <v>1500</v>
      </c>
      <c r="M603" s="14">
        <f t="shared" si="46"/>
        <v>1500</v>
      </c>
      <c r="N603" s="14">
        <f t="shared" si="46"/>
        <v>1500</v>
      </c>
      <c r="O603" s="14">
        <f t="shared" si="46"/>
        <v>1500</v>
      </c>
      <c r="P603" s="18">
        <f>SUM(D603:O603)</f>
        <v>18000</v>
      </c>
      <c r="Q603" s="67">
        <f>+P603/P611</f>
        <v>4.575042167274064E-2</v>
      </c>
    </row>
    <row r="604" spans="1:17" s="137" customFormat="1" ht="30" x14ac:dyDescent="0.25">
      <c r="A604" s="19">
        <v>5291</v>
      </c>
      <c r="B604" s="76" t="s">
        <v>281</v>
      </c>
      <c r="C604" s="18">
        <v>5000</v>
      </c>
      <c r="D604" s="14">
        <f>+C604/9</f>
        <v>555.55555555555554</v>
      </c>
      <c r="E604" s="14">
        <f t="shared" ref="E604:L604" si="47">+D604</f>
        <v>555.55555555555554</v>
      </c>
      <c r="F604" s="14">
        <f t="shared" si="47"/>
        <v>555.55555555555554</v>
      </c>
      <c r="G604" s="14">
        <f t="shared" si="47"/>
        <v>555.55555555555554</v>
      </c>
      <c r="H604" s="14">
        <f t="shared" si="47"/>
        <v>555.55555555555554</v>
      </c>
      <c r="I604" s="14">
        <f t="shared" si="47"/>
        <v>555.55555555555554</v>
      </c>
      <c r="J604" s="14">
        <f t="shared" si="47"/>
        <v>555.55555555555554</v>
      </c>
      <c r="K604" s="14">
        <f t="shared" si="47"/>
        <v>555.55555555555554</v>
      </c>
      <c r="L604" s="14">
        <f t="shared" si="47"/>
        <v>555.55555555555554</v>
      </c>
      <c r="M604" s="14"/>
      <c r="N604" s="14"/>
      <c r="O604" s="14"/>
      <c r="P604" s="18">
        <f>SUM(D604:O604)</f>
        <v>5000</v>
      </c>
      <c r="Q604" s="67">
        <f>+P604/P611</f>
        <v>1.2708450464650177E-2</v>
      </c>
    </row>
    <row r="605" spans="1:17" s="137" customFormat="1" x14ac:dyDescent="0.25">
      <c r="A605" s="16">
        <v>5400</v>
      </c>
      <c r="B605" s="76" t="s">
        <v>243</v>
      </c>
      <c r="C605" s="18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8"/>
      <c r="Q605" s="67"/>
    </row>
    <row r="606" spans="1:17" s="137" customFormat="1" ht="45" x14ac:dyDescent="0.25">
      <c r="A606" s="160">
        <v>5411</v>
      </c>
      <c r="B606" s="76" t="s">
        <v>270</v>
      </c>
      <c r="C606" s="18">
        <v>220000</v>
      </c>
      <c r="D606" s="14"/>
      <c r="E606" s="14"/>
      <c r="F606" s="14"/>
      <c r="G606" s="14"/>
      <c r="H606" s="14"/>
      <c r="I606" s="14">
        <v>220000</v>
      </c>
      <c r="J606" s="14"/>
      <c r="K606" s="14"/>
      <c r="L606" s="14"/>
      <c r="M606" s="14"/>
      <c r="N606" s="14"/>
      <c r="O606" s="14"/>
      <c r="P606" s="18">
        <f>SUM(I606:O606)</f>
        <v>220000</v>
      </c>
      <c r="Q606" s="67">
        <f>+P606/P611</f>
        <v>0.55917182044460778</v>
      </c>
    </row>
    <row r="607" spans="1:17" x14ac:dyDescent="0.25">
      <c r="A607" s="68">
        <v>5900</v>
      </c>
      <c r="B607" s="64" t="s">
        <v>231</v>
      </c>
      <c r="C607" s="66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6"/>
      <c r="Q607" s="67"/>
    </row>
    <row r="608" spans="1:17" s="137" customFormat="1" x14ac:dyDescent="0.25">
      <c r="A608" s="68">
        <v>5911</v>
      </c>
      <c r="B608" s="64" t="s">
        <v>248</v>
      </c>
      <c r="C608" s="66">
        <v>63000</v>
      </c>
      <c r="D608" s="69">
        <f>+C608/12</f>
        <v>5250</v>
      </c>
      <c r="E608" s="69">
        <f>+D608</f>
        <v>5250</v>
      </c>
      <c r="F608" s="69">
        <f>+E608</f>
        <v>5250</v>
      </c>
      <c r="G608" s="69">
        <f>+F608</f>
        <v>5250</v>
      </c>
      <c r="H608" s="69">
        <f>+G608</f>
        <v>5250</v>
      </c>
      <c r="I608" s="69">
        <f>+H608</f>
        <v>5250</v>
      </c>
      <c r="J608" s="69">
        <v>5250</v>
      </c>
      <c r="K608" s="69">
        <f>+J608</f>
        <v>5250</v>
      </c>
      <c r="L608" s="69">
        <f>+K608</f>
        <v>5250</v>
      </c>
      <c r="M608" s="69">
        <f>+L608</f>
        <v>5250</v>
      </c>
      <c r="N608" s="69">
        <f>+M608</f>
        <v>5250</v>
      </c>
      <c r="O608" s="69">
        <f>+N608</f>
        <v>5250</v>
      </c>
      <c r="P608" s="66">
        <f>SUM(D608:O608)</f>
        <v>63000</v>
      </c>
      <c r="Q608" s="67">
        <f>+P608/P611</f>
        <v>0.16012647585459222</v>
      </c>
    </row>
    <row r="609" spans="1:17" ht="26.25" x14ac:dyDescent="0.25">
      <c r="A609" s="63">
        <v>5971</v>
      </c>
      <c r="B609" s="64" t="s">
        <v>232</v>
      </c>
      <c r="C609" s="66">
        <v>54439</v>
      </c>
      <c r="D609" s="69">
        <f>+C609/12</f>
        <v>4536.583333333333</v>
      </c>
      <c r="E609" s="69">
        <f t="shared" ref="E609:J609" si="48">+D609</f>
        <v>4536.583333333333</v>
      </c>
      <c r="F609" s="69">
        <f t="shared" si="48"/>
        <v>4536.583333333333</v>
      </c>
      <c r="G609" s="69">
        <f t="shared" si="48"/>
        <v>4536.583333333333</v>
      </c>
      <c r="H609" s="69">
        <f t="shared" si="48"/>
        <v>4536.583333333333</v>
      </c>
      <c r="I609" s="69">
        <f t="shared" si="48"/>
        <v>4536.583333333333</v>
      </c>
      <c r="J609" s="69">
        <f t="shared" si="48"/>
        <v>4536.583333333333</v>
      </c>
      <c r="K609" s="69">
        <f>+J609</f>
        <v>4536.583333333333</v>
      </c>
      <c r="L609" s="69">
        <f>+K609</f>
        <v>4536.583333333333</v>
      </c>
      <c r="M609" s="69">
        <f>+L609</f>
        <v>4536.583333333333</v>
      </c>
      <c r="N609" s="69">
        <f>+M609</f>
        <v>4536.583333333333</v>
      </c>
      <c r="O609" s="69">
        <v>4536.58</v>
      </c>
      <c r="P609" s="66">
        <f>SUM(D609:O609)</f>
        <v>54438.996666666673</v>
      </c>
      <c r="Q609" s="67">
        <f>+P609/P611</f>
        <v>0.1383670584967179</v>
      </c>
    </row>
    <row r="610" spans="1:17" x14ac:dyDescent="0.25">
      <c r="A610" s="63"/>
      <c r="B610" s="64"/>
      <c r="C610" s="66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6"/>
      <c r="Q610" s="67"/>
    </row>
    <row r="611" spans="1:17" x14ac:dyDescent="0.25">
      <c r="A611" s="70"/>
      <c r="B611" s="77" t="s">
        <v>233</v>
      </c>
      <c r="C611" s="78">
        <f>SUM(C599:C610)</f>
        <v>393439</v>
      </c>
      <c r="D611" s="78">
        <f>SUM(D599:D609)</f>
        <v>14592.138888888887</v>
      </c>
      <c r="E611" s="78">
        <f t="shared" ref="E611:J611" si="49">SUM(E599:E609)</f>
        <v>14592.138888888887</v>
      </c>
      <c r="F611" s="78">
        <f t="shared" si="49"/>
        <v>14592.138888888887</v>
      </c>
      <c r="G611" s="78">
        <f t="shared" si="49"/>
        <v>14592.138888888887</v>
      </c>
      <c r="H611" s="78">
        <f t="shared" si="49"/>
        <v>14592.138888888887</v>
      </c>
      <c r="I611" s="78">
        <f t="shared" si="49"/>
        <v>234592.13888888891</v>
      </c>
      <c r="J611" s="78">
        <f t="shared" si="49"/>
        <v>14592.138888888887</v>
      </c>
      <c r="K611" s="78">
        <f t="shared" ref="K611:O611" si="50">SUM(K607:K609)</f>
        <v>9786.5833333333321</v>
      </c>
      <c r="L611" s="78">
        <f t="shared" si="50"/>
        <v>9786.5833333333321</v>
      </c>
      <c r="M611" s="78">
        <f t="shared" si="50"/>
        <v>9786.5833333333321</v>
      </c>
      <c r="N611" s="78">
        <f t="shared" si="50"/>
        <v>9786.5833333333321</v>
      </c>
      <c r="O611" s="78">
        <f t="shared" si="50"/>
        <v>9786.58</v>
      </c>
      <c r="P611" s="78">
        <f>SUM(P599:P610)</f>
        <v>393438.9966666667</v>
      </c>
      <c r="Q611" s="79">
        <f>SUM(Q600:Q610)</f>
        <v>0.99999999999999989</v>
      </c>
    </row>
    <row r="612" spans="1:17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74"/>
    </row>
    <row r="613" spans="1:17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7" x14ac:dyDescent="0.25">
      <c r="A614" s="5"/>
      <c r="B614" s="83" t="s">
        <v>234</v>
      </c>
      <c r="C614" s="84">
        <f>+C611+C512+C357+C242</f>
        <v>43791880</v>
      </c>
      <c r="D614" s="84">
        <f t="shared" ref="D614:P614" si="51">+D611+D512+D357+D242</f>
        <v>3629462.222222222</v>
      </c>
      <c r="E614" s="84">
        <f t="shared" si="51"/>
        <v>3634462.2188888886</v>
      </c>
      <c r="F614" s="84">
        <f t="shared" si="51"/>
        <v>3636462.2188888886</v>
      </c>
      <c r="G614" s="84">
        <f t="shared" si="51"/>
        <v>3629462.2188888886</v>
      </c>
      <c r="H614" s="84">
        <f t="shared" si="51"/>
        <v>3634462.2188888886</v>
      </c>
      <c r="I614" s="84">
        <f t="shared" si="51"/>
        <v>3849462.2188888886</v>
      </c>
      <c r="J614" s="84">
        <f t="shared" si="51"/>
        <v>3632462.2188888886</v>
      </c>
      <c r="K614" s="84">
        <f t="shared" si="51"/>
        <v>3624656.6633333331</v>
      </c>
      <c r="L614" s="84">
        <f t="shared" si="51"/>
        <v>3624656.6733333329</v>
      </c>
      <c r="M614" s="84">
        <f t="shared" si="51"/>
        <v>3624656.6733333329</v>
      </c>
      <c r="N614" s="84">
        <f t="shared" si="51"/>
        <v>3624656.6733333329</v>
      </c>
      <c r="O614" s="84">
        <f t="shared" si="51"/>
        <v>3624656.67</v>
      </c>
      <c r="P614" s="84">
        <f t="shared" si="51"/>
        <v>43791879.999999993</v>
      </c>
      <c r="Q614" s="79">
        <f>+P614/P614</f>
        <v>1</v>
      </c>
    </row>
    <row r="616" spans="1:17" x14ac:dyDescent="0.25">
      <c r="C616" s="34"/>
    </row>
  </sheetData>
  <mergeCells count="31">
    <mergeCell ref="A130:O130"/>
    <mergeCell ref="A27:P27"/>
    <mergeCell ref="A68:O68"/>
    <mergeCell ref="L72:L73"/>
    <mergeCell ref="L75:L76"/>
    <mergeCell ref="B76:J76"/>
    <mergeCell ref="B78:J78"/>
    <mergeCell ref="B80:J80"/>
    <mergeCell ref="B81:J81"/>
    <mergeCell ref="L82:L83"/>
    <mergeCell ref="L84:L85"/>
    <mergeCell ref="B85:J85"/>
    <mergeCell ref="D333:O333"/>
    <mergeCell ref="A133:O133"/>
    <mergeCell ref="C137:H137"/>
    <mergeCell ref="C138:H138"/>
    <mergeCell ref="C139:I139"/>
    <mergeCell ref="C140:I140"/>
    <mergeCell ref="C142:G142"/>
    <mergeCell ref="B179:P179"/>
    <mergeCell ref="B182:P182"/>
    <mergeCell ref="D221:O221"/>
    <mergeCell ref="B282:P282"/>
    <mergeCell ref="B285:P285"/>
    <mergeCell ref="D595:O595"/>
    <mergeCell ref="B382:P382"/>
    <mergeCell ref="B391:P391"/>
    <mergeCell ref="D436:O436"/>
    <mergeCell ref="E489:P489"/>
    <mergeCell ref="B543:P543"/>
    <mergeCell ref="B546:P546"/>
  </mergeCells>
  <pageMargins left="0.31496062992125984" right="0.31496062992125984" top="0.35433070866141736" bottom="0.74803149606299213" header="0.31496062992125984" footer="0.31496062992125984"/>
  <pageSetup paperSize="190" scale="6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2:Q264"/>
  <sheetViews>
    <sheetView showGridLines="0" topLeftCell="A254" workbookViewId="0">
      <selection activeCell="I254" sqref="I254"/>
    </sheetView>
  </sheetViews>
  <sheetFormatPr baseColWidth="10" defaultRowHeight="15" x14ac:dyDescent="0.25"/>
  <cols>
    <col min="1" max="1" width="2.5703125" customWidth="1"/>
    <col min="3" max="3" width="34.28515625" customWidth="1"/>
    <col min="4" max="4" width="14.7109375" customWidth="1"/>
    <col min="5" max="5" width="12.28515625" bestFit="1" customWidth="1"/>
    <col min="6" max="6" width="11.5703125" bestFit="1" customWidth="1"/>
    <col min="7" max="7" width="11.85546875" bestFit="1" customWidth="1"/>
    <col min="8" max="8" width="12.7109375" bestFit="1" customWidth="1"/>
    <col min="9" max="9" width="13.85546875" customWidth="1"/>
    <col min="10" max="10" width="16.5703125" customWidth="1"/>
    <col min="11" max="11" width="13.28515625" bestFit="1" customWidth="1"/>
    <col min="12" max="12" width="12.7109375" bestFit="1" customWidth="1"/>
  </cols>
  <sheetData>
    <row r="12" spans="2:16" ht="36" x14ac:dyDescent="0.25">
      <c r="B12" s="195" t="s">
        <v>0</v>
      </c>
      <c r="C12" s="195"/>
      <c r="D12" s="195"/>
      <c r="E12" s="195"/>
      <c r="F12" s="195"/>
      <c r="G12" s="195"/>
      <c r="H12" s="195"/>
      <c r="I12" s="195"/>
      <c r="J12" s="195"/>
      <c r="K12" s="1"/>
      <c r="L12" s="1"/>
      <c r="M12" s="1"/>
      <c r="N12" s="1"/>
      <c r="O12" s="1"/>
      <c r="P12" s="1"/>
    </row>
    <row r="13" spans="2:16" ht="23.25" x14ac:dyDescent="0.25">
      <c r="E13" s="2"/>
    </row>
    <row r="15" spans="2:16" x14ac:dyDescent="0.25">
      <c r="E15" s="3"/>
    </row>
    <row r="18" spans="1:17" ht="23.25" x14ac:dyDescent="0.25">
      <c r="A18" s="196" t="s">
        <v>298</v>
      </c>
      <c r="B18" s="196"/>
      <c r="C18" s="196"/>
      <c r="D18" s="196"/>
      <c r="E18" s="196"/>
      <c r="F18" s="196"/>
      <c r="G18" s="196"/>
      <c r="H18" s="196"/>
      <c r="I18" s="196"/>
      <c r="J18" s="196"/>
      <c r="K18" s="4"/>
      <c r="L18" s="4"/>
      <c r="M18" s="4"/>
      <c r="N18" s="4"/>
      <c r="O18" s="4"/>
      <c r="P18" s="4"/>
      <c r="Q18" s="4"/>
    </row>
    <row r="45" spans="1:10" ht="15.75" x14ac:dyDescent="0.25">
      <c r="A45" s="5"/>
      <c r="B45" s="6" t="s">
        <v>1</v>
      </c>
      <c r="C45" s="5"/>
      <c r="D45" s="5"/>
      <c r="E45" s="5"/>
      <c r="F45" s="5"/>
      <c r="G45" s="5"/>
      <c r="H45" s="5"/>
      <c r="I45" s="5"/>
      <c r="J45" s="5"/>
    </row>
    <row r="46" spans="1:10" ht="15.75" x14ac:dyDescent="0.25">
      <c r="A46" s="5"/>
      <c r="B46" s="6" t="s">
        <v>2</v>
      </c>
      <c r="C46" s="5"/>
      <c r="D46" s="5"/>
      <c r="E46" s="5"/>
      <c r="F46" s="5"/>
      <c r="G46" s="5"/>
      <c r="H46" s="5"/>
      <c r="I46" s="5"/>
      <c r="J46" s="5"/>
    </row>
    <row r="47" spans="1:10" ht="15.75" x14ac:dyDescent="0.25">
      <c r="A47" s="5"/>
      <c r="B47" s="6" t="s">
        <v>3</v>
      </c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1" x14ac:dyDescent="0.25">
      <c r="A49" s="5"/>
      <c r="B49" s="7"/>
      <c r="C49" s="8"/>
      <c r="D49" s="7" t="s">
        <v>250</v>
      </c>
      <c r="E49" s="194" t="s">
        <v>252</v>
      </c>
      <c r="F49" s="194"/>
      <c r="G49" s="194"/>
      <c r="H49" s="194"/>
      <c r="I49" s="9" t="s">
        <v>5</v>
      </c>
      <c r="J49" s="9"/>
      <c r="K49" s="55"/>
    </row>
    <row r="50" spans="1:11" x14ac:dyDescent="0.25">
      <c r="A50" s="5"/>
      <c r="B50" s="7" t="s">
        <v>4</v>
      </c>
      <c r="C50" s="8"/>
      <c r="D50" s="7" t="s">
        <v>31</v>
      </c>
      <c r="E50" s="194" t="s">
        <v>253</v>
      </c>
      <c r="F50" s="194"/>
      <c r="G50" s="194"/>
      <c r="H50" s="194"/>
      <c r="I50" s="194" t="s">
        <v>254</v>
      </c>
      <c r="J50" s="194"/>
      <c r="K50" s="55"/>
    </row>
    <row r="51" spans="1:11" x14ac:dyDescent="0.25">
      <c r="A51" s="5"/>
      <c r="B51" s="7" t="s">
        <v>6</v>
      </c>
      <c r="C51" s="129" t="s">
        <v>251</v>
      </c>
      <c r="D51" s="7" t="s">
        <v>7</v>
      </c>
      <c r="E51" s="194"/>
      <c r="F51" s="194"/>
      <c r="G51" s="194"/>
      <c r="H51" s="194"/>
      <c r="I51" s="7" t="s">
        <v>8</v>
      </c>
      <c r="J51" s="7"/>
      <c r="K51" s="55"/>
    </row>
    <row r="52" spans="1:11" x14ac:dyDescent="0.25">
      <c r="A52" s="5"/>
      <c r="B52" s="7" t="s">
        <v>9</v>
      </c>
      <c r="C52" s="7" t="s">
        <v>10</v>
      </c>
      <c r="D52" s="7">
        <v>2018</v>
      </c>
      <c r="E52" s="7" t="s">
        <v>11</v>
      </c>
      <c r="F52" s="7" t="s">
        <v>12</v>
      </c>
      <c r="G52" s="7" t="s">
        <v>13</v>
      </c>
      <c r="H52" s="7" t="s">
        <v>14</v>
      </c>
      <c r="I52" s="7" t="s">
        <v>15</v>
      </c>
      <c r="J52" s="7" t="s">
        <v>16</v>
      </c>
      <c r="K52" s="129" t="s">
        <v>62</v>
      </c>
    </row>
    <row r="53" spans="1:11" x14ac:dyDescent="0.25">
      <c r="A53" s="5"/>
      <c r="B53" s="5"/>
      <c r="C53" s="10"/>
      <c r="D53" s="10"/>
      <c r="E53" s="10"/>
      <c r="F53" s="10"/>
      <c r="G53" s="10"/>
      <c r="H53" s="10"/>
      <c r="I53" s="10"/>
      <c r="J53" s="10"/>
    </row>
    <row r="54" spans="1:11" x14ac:dyDescent="0.25">
      <c r="A54" s="5"/>
      <c r="B54" s="5"/>
      <c r="C54" s="10" t="s">
        <v>17</v>
      </c>
      <c r="D54" s="10"/>
      <c r="E54" s="10"/>
      <c r="F54" s="10"/>
      <c r="G54" s="10"/>
      <c r="H54" s="10"/>
      <c r="I54" s="10"/>
      <c r="J54" s="10"/>
    </row>
    <row r="55" spans="1:11" x14ac:dyDescent="0.25">
      <c r="A55" s="5"/>
      <c r="B55" s="11">
        <v>1</v>
      </c>
      <c r="C55" s="12" t="s">
        <v>18</v>
      </c>
      <c r="D55" s="13">
        <v>132925.5</v>
      </c>
      <c r="E55" s="13">
        <v>1691.65</v>
      </c>
      <c r="F55" s="13">
        <f t="shared" ref="F55" si="0">+D55*0.03</f>
        <v>3987.7649999999999</v>
      </c>
      <c r="G55" s="13">
        <f t="shared" ref="G55" si="1">+D55*17.5/100</f>
        <v>23261.962500000001</v>
      </c>
      <c r="H55" s="13">
        <f>+D55*0.02</f>
        <v>2658.51</v>
      </c>
      <c r="I55" s="13">
        <f>+D55/4</f>
        <v>33231.375</v>
      </c>
      <c r="J55" s="13">
        <f>+D55/30*50</f>
        <v>221542.50000000003</v>
      </c>
    </row>
    <row r="56" spans="1:11" x14ac:dyDescent="0.25">
      <c r="A56" s="5"/>
      <c r="B56" s="11">
        <v>2</v>
      </c>
      <c r="C56" s="12" t="s">
        <v>19</v>
      </c>
      <c r="D56" s="13">
        <v>18606</v>
      </c>
      <c r="E56" s="13">
        <v>904.48</v>
      </c>
      <c r="F56" s="13">
        <v>558.17999999999995</v>
      </c>
      <c r="G56" s="13">
        <v>3256.05</v>
      </c>
      <c r="H56" s="13">
        <v>372.12</v>
      </c>
      <c r="I56" s="13">
        <f>+D56/4</f>
        <v>4651.5</v>
      </c>
      <c r="J56" s="13">
        <v>31010</v>
      </c>
    </row>
    <row r="57" spans="1:11" x14ac:dyDescent="0.25">
      <c r="A57" s="5"/>
      <c r="B57" s="11">
        <v>3</v>
      </c>
      <c r="C57" s="12" t="s">
        <v>23</v>
      </c>
      <c r="D57" s="13">
        <v>28839</v>
      </c>
      <c r="E57" s="13">
        <v>1184.96</v>
      </c>
      <c r="F57" s="13">
        <v>865.17</v>
      </c>
      <c r="G57" s="13">
        <f>+D57*17.5/100</f>
        <v>5046.8249999999998</v>
      </c>
      <c r="H57" s="13">
        <f>+D57*0.02</f>
        <v>576.78</v>
      </c>
      <c r="I57" s="13">
        <f>+D57/4</f>
        <v>7209.75</v>
      </c>
      <c r="J57" s="13">
        <f>+D57/30*50</f>
        <v>48065</v>
      </c>
    </row>
    <row r="58" spans="1:11" x14ac:dyDescent="0.25">
      <c r="A58" s="5"/>
      <c r="B58" s="11">
        <v>4</v>
      </c>
      <c r="C58" s="12" t="s">
        <v>27</v>
      </c>
      <c r="D58" s="13">
        <v>11493</v>
      </c>
      <c r="E58" s="13">
        <v>709.53</v>
      </c>
      <c r="F58" s="13">
        <v>344.79</v>
      </c>
      <c r="G58" s="13">
        <v>2011.28</v>
      </c>
      <c r="H58" s="13">
        <v>229.86</v>
      </c>
      <c r="I58" s="13">
        <v>2873.25</v>
      </c>
      <c r="J58" s="13">
        <v>19155</v>
      </c>
    </row>
    <row r="59" spans="1:11" x14ac:dyDescent="0.25">
      <c r="A59" s="5"/>
      <c r="B59" s="11">
        <v>5</v>
      </c>
      <c r="C59" s="12" t="s">
        <v>21</v>
      </c>
      <c r="D59" s="13">
        <v>47338.5</v>
      </c>
      <c r="E59" s="13">
        <v>1691.65</v>
      </c>
      <c r="F59" s="13">
        <f>+D59*0.03</f>
        <v>1420.155</v>
      </c>
      <c r="G59" s="13">
        <f t="shared" ref="G59:G65" si="2">+D59*17.5/100</f>
        <v>8284.2374999999993</v>
      </c>
      <c r="H59" s="13">
        <f>+D59*0.02</f>
        <v>946.77</v>
      </c>
      <c r="I59" s="13">
        <f>+D59/4</f>
        <v>11834.625</v>
      </c>
      <c r="J59" s="13">
        <f>+D59/30*50</f>
        <v>78897.5</v>
      </c>
    </row>
    <row r="60" spans="1:11" x14ac:dyDescent="0.25">
      <c r="A60" s="5"/>
      <c r="B60" s="11">
        <v>6</v>
      </c>
      <c r="C60" s="12" t="s">
        <v>22</v>
      </c>
      <c r="D60" s="13">
        <v>45382.8</v>
      </c>
      <c r="E60" s="13">
        <v>1638.42</v>
      </c>
      <c r="F60" s="13">
        <f>+D60*0.03</f>
        <v>1361.4839999999999</v>
      </c>
      <c r="G60" s="13">
        <f t="shared" si="2"/>
        <v>7941.99</v>
      </c>
      <c r="H60" s="13">
        <v>907.65600000000006</v>
      </c>
      <c r="I60" s="13">
        <v>11345.7</v>
      </c>
      <c r="J60" s="13">
        <v>75638</v>
      </c>
    </row>
    <row r="61" spans="1:11" x14ac:dyDescent="0.25">
      <c r="A61" s="5"/>
      <c r="B61" s="11">
        <v>7</v>
      </c>
      <c r="C61" s="12" t="s">
        <v>24</v>
      </c>
      <c r="D61" s="13">
        <v>47338.5</v>
      </c>
      <c r="E61" s="13">
        <v>1569.18</v>
      </c>
      <c r="F61" s="13">
        <f>+D61*0.03</f>
        <v>1420.155</v>
      </c>
      <c r="G61" s="13">
        <f t="shared" si="2"/>
        <v>8284.2374999999993</v>
      </c>
      <c r="H61" s="13">
        <v>946.77</v>
      </c>
      <c r="I61" s="13">
        <v>11834.625</v>
      </c>
      <c r="J61" s="13">
        <v>78897.5</v>
      </c>
    </row>
    <row r="62" spans="1:11" x14ac:dyDescent="0.25">
      <c r="A62" s="5"/>
      <c r="B62" s="11">
        <v>8</v>
      </c>
      <c r="C62" s="12" t="s">
        <v>25</v>
      </c>
      <c r="D62" s="13">
        <v>20619</v>
      </c>
      <c r="E62" s="13">
        <v>959.67</v>
      </c>
      <c r="F62" s="13">
        <v>618.57000000000005</v>
      </c>
      <c r="G62" s="13">
        <f t="shared" si="2"/>
        <v>3608.3249999999998</v>
      </c>
      <c r="H62" s="13">
        <v>412.38</v>
      </c>
      <c r="I62" s="13">
        <f>+D62/4</f>
        <v>5154.75</v>
      </c>
      <c r="J62" s="13">
        <f>+D62/30*50</f>
        <v>34365</v>
      </c>
    </row>
    <row r="63" spans="1:11" x14ac:dyDescent="0.25">
      <c r="A63" s="5"/>
      <c r="B63" s="11">
        <v>9</v>
      </c>
      <c r="C63" s="12" t="s">
        <v>26</v>
      </c>
      <c r="D63" s="13">
        <v>116482.2</v>
      </c>
      <c r="E63" s="13">
        <v>1691.65</v>
      </c>
      <c r="F63" s="13">
        <f>+D63*0.03</f>
        <v>3494.4659999999999</v>
      </c>
      <c r="G63" s="13">
        <f t="shared" si="2"/>
        <v>20384.384999999998</v>
      </c>
      <c r="H63" s="13">
        <f>+D63*0.02</f>
        <v>2329.6439999999998</v>
      </c>
      <c r="I63" s="13">
        <f>+D63/4</f>
        <v>29120.55</v>
      </c>
      <c r="J63" s="13">
        <f>+D63/30*50</f>
        <v>194137</v>
      </c>
    </row>
    <row r="64" spans="1:11" x14ac:dyDescent="0.25">
      <c r="A64" s="5"/>
      <c r="B64" s="11">
        <v>10</v>
      </c>
      <c r="C64" s="12" t="s">
        <v>20</v>
      </c>
      <c r="D64" s="13">
        <v>17902.8</v>
      </c>
      <c r="E64" s="13">
        <v>885.22</v>
      </c>
      <c r="F64" s="13">
        <v>537.08000000000004</v>
      </c>
      <c r="G64" s="13">
        <f t="shared" si="2"/>
        <v>3132.99</v>
      </c>
      <c r="H64" s="13">
        <v>358.06</v>
      </c>
      <c r="I64" s="13">
        <f>+D64/4</f>
        <v>4475.7</v>
      </c>
      <c r="J64" s="13">
        <f>+D64/30*50</f>
        <v>29838</v>
      </c>
    </row>
    <row r="65" spans="1:11" x14ac:dyDescent="0.25">
      <c r="A65" s="5"/>
      <c r="B65" s="11">
        <v>11</v>
      </c>
      <c r="C65" s="12" t="s">
        <v>28</v>
      </c>
      <c r="D65" s="13">
        <v>45382.8</v>
      </c>
      <c r="E65" s="13">
        <v>1638.42</v>
      </c>
      <c r="F65" s="13">
        <f>+D65*0.03</f>
        <v>1361.4839999999999</v>
      </c>
      <c r="G65" s="13">
        <f t="shared" si="2"/>
        <v>7941.99</v>
      </c>
      <c r="H65" s="13">
        <f>+D65*0.02</f>
        <v>907.65600000000006</v>
      </c>
      <c r="I65" s="13">
        <f>+D65/4</f>
        <v>11345.7</v>
      </c>
      <c r="J65" s="13">
        <f>+D65/30*50</f>
        <v>75638</v>
      </c>
    </row>
    <row r="66" spans="1:11" x14ac:dyDescent="0.25">
      <c r="A66" s="5"/>
      <c r="B66" s="11"/>
      <c r="C66" s="16" t="s">
        <v>29</v>
      </c>
      <c r="D66" s="17">
        <f>SUM(D55:D65)</f>
        <v>532310.1</v>
      </c>
      <c r="E66" s="17">
        <f>SUM(E55:E65)</f>
        <v>14564.83</v>
      </c>
      <c r="F66" s="17">
        <f t="shared" ref="F66:H66" si="3">SUM(F55:F65)</f>
        <v>15969.299000000001</v>
      </c>
      <c r="G66" s="17">
        <f t="shared" si="3"/>
        <v>93154.272499999992</v>
      </c>
      <c r="H66" s="17">
        <f t="shared" si="3"/>
        <v>10646.206</v>
      </c>
      <c r="I66" s="17"/>
      <c r="J66" s="17"/>
      <c r="K66" s="65"/>
    </row>
    <row r="67" spans="1:11" x14ac:dyDescent="0.25">
      <c r="A67" s="5"/>
      <c r="B67" s="11"/>
      <c r="C67" s="16" t="s">
        <v>30</v>
      </c>
      <c r="D67" s="17">
        <f>+D66*12</f>
        <v>6387721.1999999993</v>
      </c>
      <c r="E67" s="17">
        <f>+E66*12</f>
        <v>174777.96</v>
      </c>
      <c r="F67" s="17">
        <f>+F66*12</f>
        <v>191631.58800000002</v>
      </c>
      <c r="G67" s="17">
        <f>+G66*12</f>
        <v>1117851.27</v>
      </c>
      <c r="H67" s="17">
        <f>+H66*12</f>
        <v>127754.47200000001</v>
      </c>
      <c r="I67" s="17">
        <f>SUM(I55:I66)</f>
        <v>133077.52499999999</v>
      </c>
      <c r="J67" s="17">
        <f>SUM(J55:J66)</f>
        <v>887183.5</v>
      </c>
      <c r="K67" s="65">
        <f>+J67+I67+H67+G67+F67+E67+D67</f>
        <v>9019997.5149999987</v>
      </c>
    </row>
    <row r="68" spans="1:11" x14ac:dyDescent="0.25">
      <c r="A68" s="5"/>
      <c r="B68" s="11"/>
      <c r="C68" s="12"/>
      <c r="D68" s="13"/>
      <c r="E68" s="13"/>
      <c r="F68" s="13"/>
      <c r="G68" s="13"/>
      <c r="H68" s="13"/>
      <c r="I68" s="13"/>
      <c r="J68" s="13"/>
      <c r="K68" s="34"/>
    </row>
    <row r="69" spans="1:11" x14ac:dyDescent="0.25">
      <c r="A69" s="5"/>
      <c r="B69" s="5"/>
      <c r="C69" s="5"/>
      <c r="D69" s="15"/>
      <c r="E69" s="15"/>
      <c r="F69" s="15"/>
      <c r="G69" s="15"/>
      <c r="H69" s="15"/>
      <c r="I69" s="15"/>
      <c r="J69" s="13"/>
      <c r="K69" s="34"/>
    </row>
    <row r="70" spans="1:11" x14ac:dyDescent="0.25">
      <c r="A70" s="5"/>
      <c r="B70" s="5"/>
      <c r="C70" s="5"/>
      <c r="D70" s="15"/>
      <c r="E70" s="15"/>
      <c r="F70" s="15"/>
      <c r="G70" s="15"/>
      <c r="H70" s="15"/>
      <c r="I70" s="15"/>
      <c r="J70" s="13"/>
      <c r="K70" s="34"/>
    </row>
    <row r="71" spans="1:11" x14ac:dyDescent="0.25">
      <c r="A71" s="5"/>
      <c r="B71" s="5"/>
      <c r="C71" s="5"/>
      <c r="D71" s="15"/>
      <c r="E71" s="15"/>
      <c r="F71" s="15"/>
      <c r="G71" s="15"/>
      <c r="H71" s="15"/>
      <c r="I71" s="15"/>
      <c r="J71" s="15"/>
    </row>
    <row r="72" spans="1:11" x14ac:dyDescent="0.25">
      <c r="A72" s="5"/>
      <c r="B72" s="5"/>
      <c r="C72" s="5"/>
      <c r="D72" s="15"/>
      <c r="E72" s="15"/>
      <c r="F72" s="15"/>
      <c r="G72" s="15"/>
      <c r="H72" s="15"/>
      <c r="I72" s="15"/>
      <c r="J72" s="15"/>
    </row>
    <row r="73" spans="1:11" x14ac:dyDescent="0.25">
      <c r="A73" s="5"/>
      <c r="B73" s="5"/>
      <c r="C73" s="5"/>
      <c r="D73" s="15"/>
      <c r="E73" s="15"/>
      <c r="F73" s="15"/>
      <c r="G73" s="15"/>
      <c r="H73" s="15"/>
      <c r="I73" s="15"/>
      <c r="J73" s="15"/>
    </row>
    <row r="74" spans="1:11" x14ac:dyDescent="0.25">
      <c r="A74" s="5"/>
      <c r="B74" s="5"/>
      <c r="C74" s="5"/>
      <c r="D74" s="15"/>
      <c r="E74" s="15"/>
      <c r="F74" s="15"/>
      <c r="G74" s="15"/>
      <c r="H74" s="15"/>
      <c r="I74" s="15"/>
      <c r="J74" s="15"/>
    </row>
    <row r="75" spans="1:11" x14ac:dyDescent="0.25">
      <c r="A75" s="5"/>
      <c r="B75" s="5"/>
      <c r="C75" s="5"/>
      <c r="D75" s="15"/>
      <c r="E75" s="15"/>
      <c r="F75" s="15"/>
      <c r="G75" s="15"/>
      <c r="H75" s="15"/>
      <c r="I75" s="15"/>
      <c r="J75" s="15"/>
    </row>
    <row r="76" spans="1:11" x14ac:dyDescent="0.25">
      <c r="A76" s="5"/>
      <c r="B76" s="5"/>
      <c r="C76" s="5"/>
      <c r="D76" s="15"/>
      <c r="E76" s="15"/>
      <c r="F76" s="15"/>
      <c r="G76" s="15"/>
      <c r="H76" s="15"/>
      <c r="I76" s="15"/>
      <c r="J76" s="15"/>
    </row>
    <row r="77" spans="1:11" x14ac:dyDescent="0.25">
      <c r="A77" s="5"/>
      <c r="B77" s="5"/>
      <c r="C77" s="5"/>
      <c r="D77" s="15"/>
      <c r="E77" s="15"/>
      <c r="F77" s="15"/>
      <c r="G77" s="15"/>
      <c r="H77" s="15"/>
      <c r="I77" s="15"/>
      <c r="J77" s="15"/>
    </row>
    <row r="78" spans="1:11" x14ac:dyDescent="0.25">
      <c r="A78" s="5"/>
      <c r="B78" s="5"/>
      <c r="C78" s="5"/>
      <c r="D78" s="15"/>
      <c r="E78" s="15"/>
      <c r="F78" s="15"/>
      <c r="G78" s="15"/>
      <c r="H78" s="15"/>
      <c r="I78" s="15"/>
      <c r="J78" s="15"/>
    </row>
    <row r="79" spans="1:11" x14ac:dyDescent="0.25">
      <c r="A79" s="5"/>
      <c r="B79" s="5"/>
      <c r="C79" s="5"/>
      <c r="D79" s="15"/>
      <c r="E79" s="15"/>
      <c r="F79" s="15"/>
      <c r="G79" s="15"/>
      <c r="H79" s="15"/>
      <c r="I79" s="15"/>
      <c r="J79" s="15"/>
    </row>
    <row r="80" spans="1:11" ht="15.75" x14ac:dyDescent="0.25">
      <c r="A80" s="5"/>
      <c r="B80" s="6" t="s">
        <v>1</v>
      </c>
      <c r="C80" s="5"/>
      <c r="D80" s="15"/>
      <c r="E80" s="15"/>
      <c r="F80" s="15"/>
      <c r="G80" s="15"/>
      <c r="H80" s="15"/>
      <c r="I80" s="15"/>
      <c r="J80" s="15"/>
    </row>
    <row r="81" spans="1:11" ht="15.75" x14ac:dyDescent="0.25">
      <c r="A81" s="5"/>
      <c r="B81" s="6" t="s">
        <v>2</v>
      </c>
      <c r="C81" s="5"/>
      <c r="D81" s="15"/>
      <c r="E81" s="15"/>
      <c r="F81" s="15"/>
      <c r="G81" s="15"/>
      <c r="H81" s="15"/>
      <c r="I81" s="15"/>
      <c r="J81" s="15"/>
    </row>
    <row r="82" spans="1:11" ht="15.75" x14ac:dyDescent="0.25">
      <c r="A82" s="5"/>
      <c r="B82" s="6" t="s">
        <v>3</v>
      </c>
      <c r="C82" s="5"/>
      <c r="D82" s="15"/>
      <c r="E82" s="15"/>
      <c r="F82" s="15"/>
      <c r="G82" s="15"/>
      <c r="H82" s="15"/>
      <c r="I82" s="15"/>
      <c r="J82" s="15"/>
    </row>
    <row r="83" spans="1:11" x14ac:dyDescent="0.25">
      <c r="A83" s="5"/>
      <c r="B83" s="5"/>
      <c r="C83" s="5"/>
      <c r="D83" s="15"/>
      <c r="E83" s="15"/>
      <c r="F83" s="15"/>
      <c r="G83" s="15"/>
      <c r="H83" s="15"/>
      <c r="I83" s="15"/>
      <c r="J83" s="15"/>
    </row>
    <row r="84" spans="1:11" x14ac:dyDescent="0.25">
      <c r="A84" s="5"/>
      <c r="B84" s="135"/>
      <c r="C84" s="134"/>
      <c r="D84" s="135" t="s">
        <v>250</v>
      </c>
      <c r="E84" s="194" t="s">
        <v>252</v>
      </c>
      <c r="F84" s="194"/>
      <c r="G84" s="194"/>
      <c r="H84" s="194"/>
      <c r="I84" s="9" t="s">
        <v>5</v>
      </c>
      <c r="J84" s="9"/>
      <c r="K84" s="55"/>
    </row>
    <row r="85" spans="1:11" x14ac:dyDescent="0.25">
      <c r="A85" s="5"/>
      <c r="B85" s="135" t="s">
        <v>4</v>
      </c>
      <c r="C85" s="134"/>
      <c r="D85" s="135" t="s">
        <v>31</v>
      </c>
      <c r="E85" s="194" t="s">
        <v>253</v>
      </c>
      <c r="F85" s="194"/>
      <c r="G85" s="194"/>
      <c r="H85" s="194"/>
      <c r="I85" s="194" t="s">
        <v>254</v>
      </c>
      <c r="J85" s="194"/>
      <c r="K85" s="55"/>
    </row>
    <row r="86" spans="1:11" x14ac:dyDescent="0.25">
      <c r="A86" s="5"/>
      <c r="B86" s="135" t="s">
        <v>6</v>
      </c>
      <c r="C86" s="135" t="s">
        <v>251</v>
      </c>
      <c r="D86" s="135" t="s">
        <v>7</v>
      </c>
      <c r="E86" s="194"/>
      <c r="F86" s="194"/>
      <c r="G86" s="194"/>
      <c r="H86" s="194"/>
      <c r="I86" s="135" t="s">
        <v>8</v>
      </c>
      <c r="J86" s="135"/>
      <c r="K86" s="55"/>
    </row>
    <row r="87" spans="1:11" x14ac:dyDescent="0.25">
      <c r="A87" s="5"/>
      <c r="B87" s="135" t="s">
        <v>9</v>
      </c>
      <c r="C87" s="135" t="s">
        <v>10</v>
      </c>
      <c r="D87" s="135">
        <v>2018</v>
      </c>
      <c r="E87" s="135" t="s">
        <v>11</v>
      </c>
      <c r="F87" s="135" t="s">
        <v>12</v>
      </c>
      <c r="G87" s="135" t="s">
        <v>13</v>
      </c>
      <c r="H87" s="135" t="s">
        <v>14</v>
      </c>
      <c r="I87" s="135" t="s">
        <v>15</v>
      </c>
      <c r="J87" s="135" t="s">
        <v>16</v>
      </c>
      <c r="K87" s="135" t="s">
        <v>62</v>
      </c>
    </row>
    <row r="88" spans="1:11" x14ac:dyDescent="0.25">
      <c r="A88" s="5"/>
      <c r="B88" s="5"/>
      <c r="C88" s="5"/>
      <c r="D88" s="15"/>
      <c r="E88" s="15"/>
      <c r="F88" s="15"/>
      <c r="G88" s="15"/>
      <c r="H88" s="15"/>
      <c r="I88" s="15"/>
      <c r="J88" s="15"/>
    </row>
    <row r="89" spans="1:11" x14ac:dyDescent="0.25">
      <c r="A89" s="5"/>
      <c r="B89" s="11"/>
      <c r="C89" s="16" t="s">
        <v>32</v>
      </c>
      <c r="D89" s="13"/>
      <c r="E89" s="13"/>
      <c r="F89" s="13"/>
      <c r="G89" s="15"/>
      <c r="H89" s="13"/>
      <c r="I89" s="13"/>
      <c r="J89" s="13"/>
    </row>
    <row r="90" spans="1:11" s="132" customFormat="1" x14ac:dyDescent="0.25">
      <c r="A90" s="133"/>
      <c r="B90" s="11"/>
      <c r="C90" s="16"/>
      <c r="D90" s="13"/>
      <c r="E90" s="13"/>
      <c r="F90" s="13"/>
      <c r="G90" s="15"/>
      <c r="H90" s="13"/>
      <c r="I90" s="13"/>
      <c r="J90" s="13"/>
    </row>
    <row r="91" spans="1:11" x14ac:dyDescent="0.25">
      <c r="A91" s="5"/>
      <c r="B91" s="11">
        <v>1</v>
      </c>
      <c r="C91" s="12" t="s">
        <v>33</v>
      </c>
      <c r="D91" s="13">
        <v>24006</v>
      </c>
      <c r="E91" s="13">
        <v>1052.49</v>
      </c>
      <c r="F91" s="13">
        <v>720.18</v>
      </c>
      <c r="G91" s="13">
        <v>4201.05</v>
      </c>
      <c r="H91" s="13">
        <v>480.12</v>
      </c>
      <c r="I91" s="13">
        <v>6001.5</v>
      </c>
      <c r="J91" s="13">
        <v>40010</v>
      </c>
      <c r="K91" s="13"/>
    </row>
    <row r="92" spans="1:11" x14ac:dyDescent="0.25">
      <c r="A92" s="5"/>
      <c r="B92" s="11">
        <v>2</v>
      </c>
      <c r="C92" s="12" t="s">
        <v>33</v>
      </c>
      <c r="D92" s="13">
        <v>24006</v>
      </c>
      <c r="E92" s="13">
        <v>1052.49</v>
      </c>
      <c r="F92" s="13">
        <v>720.18</v>
      </c>
      <c r="G92" s="13">
        <v>4201.05</v>
      </c>
      <c r="H92" s="13">
        <v>480.12</v>
      </c>
      <c r="I92" s="13">
        <v>6001.5</v>
      </c>
      <c r="J92" s="13">
        <v>40010</v>
      </c>
      <c r="K92" s="13"/>
    </row>
    <row r="93" spans="1:11" x14ac:dyDescent="0.25">
      <c r="A93" s="5"/>
      <c r="B93" s="11">
        <v>3</v>
      </c>
      <c r="C93" s="12" t="s">
        <v>34</v>
      </c>
      <c r="D93" s="13">
        <v>21900</v>
      </c>
      <c r="E93" s="13">
        <v>994.77</v>
      </c>
      <c r="F93" s="13">
        <v>657</v>
      </c>
      <c r="G93" s="13">
        <v>3832.5</v>
      </c>
      <c r="H93" s="13">
        <v>438</v>
      </c>
      <c r="I93" s="13">
        <v>5475</v>
      </c>
      <c r="J93" s="13">
        <v>36500</v>
      </c>
      <c r="K93" s="13"/>
    </row>
    <row r="94" spans="1:11" x14ac:dyDescent="0.25">
      <c r="A94" s="5"/>
      <c r="B94" s="11">
        <v>4</v>
      </c>
      <c r="C94" s="12" t="s">
        <v>35</v>
      </c>
      <c r="D94" s="13">
        <v>47338.5</v>
      </c>
      <c r="E94" s="13">
        <v>1691.65</v>
      </c>
      <c r="F94" s="13">
        <v>1420.155</v>
      </c>
      <c r="G94" s="13">
        <v>8284.2374999999993</v>
      </c>
      <c r="H94" s="13">
        <v>946.77</v>
      </c>
      <c r="I94" s="13">
        <v>11834.625</v>
      </c>
      <c r="J94" s="13">
        <v>78897.5</v>
      </c>
      <c r="K94" s="13"/>
    </row>
    <row r="95" spans="1:11" x14ac:dyDescent="0.25">
      <c r="A95" s="5"/>
      <c r="B95" s="11">
        <v>5</v>
      </c>
      <c r="C95" s="12" t="s">
        <v>33</v>
      </c>
      <c r="D95" s="13">
        <v>24006</v>
      </c>
      <c r="E95" s="13">
        <v>1052.49</v>
      </c>
      <c r="F95" s="13">
        <v>720.18</v>
      </c>
      <c r="G95" s="13">
        <v>4201.05</v>
      </c>
      <c r="H95" s="13">
        <v>480.12</v>
      </c>
      <c r="I95" s="13">
        <v>6001.5</v>
      </c>
      <c r="J95" s="13">
        <v>40010</v>
      </c>
      <c r="K95" s="13"/>
    </row>
    <row r="96" spans="1:11" x14ac:dyDescent="0.25">
      <c r="A96" s="5"/>
      <c r="B96" s="11">
        <v>6</v>
      </c>
      <c r="C96" s="12" t="s">
        <v>33</v>
      </c>
      <c r="D96" s="13">
        <v>24006</v>
      </c>
      <c r="E96" s="13">
        <v>1052.49</v>
      </c>
      <c r="F96" s="13">
        <v>720.18</v>
      </c>
      <c r="G96" s="13">
        <v>4201.05</v>
      </c>
      <c r="H96" s="13">
        <v>480.12</v>
      </c>
      <c r="I96" s="13">
        <v>6001.5</v>
      </c>
      <c r="J96" s="13">
        <v>40010</v>
      </c>
      <c r="K96" s="13"/>
    </row>
    <row r="97" spans="1:11" x14ac:dyDescent="0.25">
      <c r="A97" s="5"/>
      <c r="B97" s="11">
        <v>7</v>
      </c>
      <c r="C97" s="12" t="s">
        <v>36</v>
      </c>
      <c r="D97" s="13">
        <v>28839</v>
      </c>
      <c r="E97" s="13">
        <v>1184.96</v>
      </c>
      <c r="F97" s="13">
        <v>865.17</v>
      </c>
      <c r="G97" s="13">
        <v>5046.8249999999998</v>
      </c>
      <c r="H97" s="13">
        <v>576.78</v>
      </c>
      <c r="I97" s="13">
        <v>7209.75</v>
      </c>
      <c r="J97" s="13">
        <v>48065</v>
      </c>
      <c r="K97" s="13"/>
    </row>
    <row r="98" spans="1:11" x14ac:dyDescent="0.25">
      <c r="A98" s="5"/>
      <c r="B98" s="11">
        <v>8</v>
      </c>
      <c r="C98" s="20" t="s">
        <v>33</v>
      </c>
      <c r="D98" s="13">
        <v>24006</v>
      </c>
      <c r="E98" s="13">
        <v>1052.49</v>
      </c>
      <c r="F98" s="13">
        <v>720.18</v>
      </c>
      <c r="G98" s="13">
        <v>4201.05</v>
      </c>
      <c r="H98" s="13">
        <v>480.12</v>
      </c>
      <c r="I98" s="13">
        <v>6001.5</v>
      </c>
      <c r="J98" s="13">
        <v>40010</v>
      </c>
      <c r="K98" s="13"/>
    </row>
    <row r="99" spans="1:11" x14ac:dyDescent="0.25">
      <c r="A99" s="5"/>
      <c r="B99" s="11">
        <v>9</v>
      </c>
      <c r="C99" s="12" t="s">
        <v>33</v>
      </c>
      <c r="D99" s="13">
        <v>24006</v>
      </c>
      <c r="E99" s="13">
        <v>1052.49</v>
      </c>
      <c r="F99" s="13">
        <v>720.18</v>
      </c>
      <c r="G99" s="13">
        <v>4201.05</v>
      </c>
      <c r="H99" s="13">
        <v>480.12</v>
      </c>
      <c r="I99" s="13">
        <v>6001.5</v>
      </c>
      <c r="J99" s="13">
        <v>40010</v>
      </c>
      <c r="K99" s="13"/>
    </row>
    <row r="100" spans="1:11" x14ac:dyDescent="0.25">
      <c r="A100" s="5"/>
      <c r="B100" s="11">
        <v>10</v>
      </c>
      <c r="C100" s="12" t="s">
        <v>33</v>
      </c>
      <c r="D100" s="13">
        <v>24006</v>
      </c>
      <c r="E100" s="13">
        <v>1052.49</v>
      </c>
      <c r="F100" s="13">
        <v>720.18</v>
      </c>
      <c r="G100" s="13">
        <v>4201.05</v>
      </c>
      <c r="H100" s="13">
        <v>480.12</v>
      </c>
      <c r="I100" s="13">
        <v>6001.5</v>
      </c>
      <c r="J100" s="13">
        <v>40010</v>
      </c>
      <c r="K100" s="13"/>
    </row>
    <row r="101" spans="1:11" x14ac:dyDescent="0.25">
      <c r="A101" s="5"/>
      <c r="B101" s="11">
        <v>11</v>
      </c>
      <c r="C101" s="12" t="s">
        <v>37</v>
      </c>
      <c r="D101" s="13">
        <v>10369.799999999999</v>
      </c>
      <c r="E101" s="13">
        <v>678.75</v>
      </c>
      <c r="F101" s="13">
        <v>311.09399999999999</v>
      </c>
      <c r="G101" s="13">
        <v>1814.7149999999999</v>
      </c>
      <c r="H101" s="13">
        <v>207.39599999999999</v>
      </c>
      <c r="I101" s="13">
        <v>2592.4499999999998</v>
      </c>
      <c r="J101" s="13">
        <v>17283</v>
      </c>
      <c r="K101" s="13"/>
    </row>
    <row r="102" spans="1:11" x14ac:dyDescent="0.25">
      <c r="A102" s="5"/>
      <c r="B102" s="11">
        <v>12</v>
      </c>
      <c r="C102" s="12" t="s">
        <v>36</v>
      </c>
      <c r="D102" s="13">
        <v>28839</v>
      </c>
      <c r="E102" s="13">
        <v>1111.07</v>
      </c>
      <c r="F102" s="13">
        <v>865.17</v>
      </c>
      <c r="G102" s="13">
        <v>5046.8249999999998</v>
      </c>
      <c r="H102" s="13">
        <v>576.78</v>
      </c>
      <c r="I102" s="13">
        <v>7209.75</v>
      </c>
      <c r="J102" s="13">
        <v>48065</v>
      </c>
      <c r="K102" s="13"/>
    </row>
    <row r="103" spans="1:11" x14ac:dyDescent="0.25">
      <c r="A103" s="5"/>
      <c r="B103" s="11">
        <v>13</v>
      </c>
      <c r="C103" s="12" t="s">
        <v>33</v>
      </c>
      <c r="D103" s="13">
        <v>24006</v>
      </c>
      <c r="E103" s="13">
        <v>1052.49</v>
      </c>
      <c r="F103" s="13">
        <v>720.18</v>
      </c>
      <c r="G103" s="13">
        <v>4201.05</v>
      </c>
      <c r="H103" s="13">
        <v>480.12</v>
      </c>
      <c r="I103" s="13">
        <v>6001.5</v>
      </c>
      <c r="J103" s="13">
        <v>40010</v>
      </c>
      <c r="K103" s="13"/>
    </row>
    <row r="104" spans="1:11" x14ac:dyDescent="0.25">
      <c r="A104" s="5"/>
      <c r="B104" s="11">
        <v>14</v>
      </c>
      <c r="C104" s="12" t="s">
        <v>33</v>
      </c>
      <c r="D104" s="13">
        <v>24006</v>
      </c>
      <c r="E104" s="13">
        <v>1052.49</v>
      </c>
      <c r="F104" s="13">
        <v>720.18</v>
      </c>
      <c r="G104" s="13">
        <v>4201.05</v>
      </c>
      <c r="H104" s="13">
        <v>480.12</v>
      </c>
      <c r="I104" s="13">
        <v>6001.5</v>
      </c>
      <c r="J104" s="13">
        <v>40010</v>
      </c>
      <c r="K104" s="13"/>
    </row>
    <row r="105" spans="1:11" x14ac:dyDescent="0.25">
      <c r="A105" s="5"/>
      <c r="B105" s="11">
        <v>15</v>
      </c>
      <c r="C105" s="12" t="s">
        <v>37</v>
      </c>
      <c r="D105" s="13">
        <v>10369.799999999999</v>
      </c>
      <c r="E105" s="13">
        <v>678.75</v>
      </c>
      <c r="F105" s="13">
        <v>311.09399999999999</v>
      </c>
      <c r="G105" s="13">
        <v>1814.7149999999999</v>
      </c>
      <c r="H105" s="13">
        <v>207.39599999999999</v>
      </c>
      <c r="I105" s="13">
        <v>2592.4499999999998</v>
      </c>
      <c r="J105" s="13">
        <v>17283</v>
      </c>
      <c r="K105" s="13"/>
    </row>
    <row r="106" spans="1:11" x14ac:dyDescent="0.25">
      <c r="A106" s="5"/>
      <c r="B106" s="11">
        <v>16</v>
      </c>
      <c r="C106" s="12" t="s">
        <v>38</v>
      </c>
      <c r="D106" s="13">
        <v>47338.5</v>
      </c>
      <c r="E106" s="13">
        <v>1691.65</v>
      </c>
      <c r="F106" s="13">
        <v>1420.155</v>
      </c>
      <c r="G106" s="13">
        <v>8284.2374999999993</v>
      </c>
      <c r="H106" s="13">
        <v>946.77</v>
      </c>
      <c r="I106" s="13">
        <v>11834.625</v>
      </c>
      <c r="J106" s="13">
        <v>78897.5</v>
      </c>
      <c r="K106" s="13"/>
    </row>
    <row r="107" spans="1:11" x14ac:dyDescent="0.25">
      <c r="A107" s="5"/>
      <c r="B107" s="11">
        <v>17</v>
      </c>
      <c r="C107" s="12" t="s">
        <v>37</v>
      </c>
      <c r="D107" s="13">
        <v>10369.799999999999</v>
      </c>
      <c r="E107" s="13">
        <v>651.49</v>
      </c>
      <c r="F107" s="13">
        <v>311.09399999999999</v>
      </c>
      <c r="G107" s="13">
        <v>1814.7149999999999</v>
      </c>
      <c r="H107" s="13">
        <v>207.39599999999999</v>
      </c>
      <c r="I107" s="13">
        <v>2592.4499999999998</v>
      </c>
      <c r="J107" s="13">
        <v>17283</v>
      </c>
      <c r="K107" s="13"/>
    </row>
    <row r="108" spans="1:11" x14ac:dyDescent="0.25">
      <c r="A108" s="5"/>
      <c r="B108" s="11">
        <v>18</v>
      </c>
      <c r="C108" s="12" t="s">
        <v>36</v>
      </c>
      <c r="D108" s="13">
        <v>28839</v>
      </c>
      <c r="E108" s="13">
        <v>1184.96</v>
      </c>
      <c r="F108" s="13">
        <v>865.17</v>
      </c>
      <c r="G108" s="13">
        <v>5046.8249999999998</v>
      </c>
      <c r="H108" s="13">
        <v>576.78</v>
      </c>
      <c r="I108" s="13">
        <v>7209.75</v>
      </c>
      <c r="J108" s="13">
        <v>48065</v>
      </c>
      <c r="K108" s="13"/>
    </row>
    <row r="109" spans="1:11" x14ac:dyDescent="0.25">
      <c r="A109" s="5"/>
      <c r="B109" s="11">
        <v>19</v>
      </c>
      <c r="C109" s="12" t="s">
        <v>33</v>
      </c>
      <c r="D109" s="13">
        <v>24006</v>
      </c>
      <c r="E109" s="13">
        <v>1052.49</v>
      </c>
      <c r="F109" s="13">
        <v>720.18</v>
      </c>
      <c r="G109" s="13">
        <v>4201.05</v>
      </c>
      <c r="H109" s="13">
        <v>480.12</v>
      </c>
      <c r="I109" s="13">
        <v>6001.5</v>
      </c>
      <c r="J109" s="13">
        <v>40010</v>
      </c>
      <c r="K109" s="13"/>
    </row>
    <row r="110" spans="1:11" x14ac:dyDescent="0.25">
      <c r="A110" s="5"/>
      <c r="B110" s="11">
        <v>20</v>
      </c>
      <c r="C110" s="12" t="s">
        <v>39</v>
      </c>
      <c r="D110" s="13">
        <v>21900</v>
      </c>
      <c r="E110" s="13">
        <v>994.77</v>
      </c>
      <c r="F110" s="13">
        <v>657</v>
      </c>
      <c r="G110" s="13">
        <v>3832.5</v>
      </c>
      <c r="H110" s="13">
        <v>438</v>
      </c>
      <c r="I110" s="13">
        <v>5475</v>
      </c>
      <c r="J110" s="13">
        <v>36500</v>
      </c>
      <c r="K110" s="13"/>
    </row>
    <row r="111" spans="1:11" x14ac:dyDescent="0.25">
      <c r="A111" s="5"/>
      <c r="B111" s="11">
        <v>21</v>
      </c>
      <c r="C111" s="12" t="s">
        <v>33</v>
      </c>
      <c r="D111" s="13">
        <v>24006</v>
      </c>
      <c r="E111" s="13">
        <v>1052.49</v>
      </c>
      <c r="F111" s="13">
        <v>720.18</v>
      </c>
      <c r="G111" s="13">
        <v>4201.05</v>
      </c>
      <c r="H111" s="13">
        <v>480.12</v>
      </c>
      <c r="I111" s="13">
        <v>6001.5</v>
      </c>
      <c r="J111" s="13">
        <v>40010</v>
      </c>
      <c r="K111" s="13"/>
    </row>
    <row r="112" spans="1:11" s="137" customFormat="1" x14ac:dyDescent="0.25">
      <c r="A112" s="138"/>
      <c r="B112" s="11"/>
      <c r="C112" s="12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25">
      <c r="A113" s="5"/>
      <c r="B113" s="11"/>
      <c r="C113" s="12"/>
      <c r="D113" s="15"/>
      <c r="E113" s="15"/>
      <c r="F113" s="15"/>
      <c r="G113" s="15"/>
      <c r="H113" s="15"/>
      <c r="I113" s="15"/>
      <c r="J113" s="15"/>
    </row>
    <row r="114" spans="1:11" x14ac:dyDescent="0.25">
      <c r="A114" s="5"/>
      <c r="B114" s="11"/>
      <c r="C114" s="12"/>
      <c r="D114" s="15"/>
      <c r="E114" s="15"/>
      <c r="F114" s="15"/>
      <c r="G114" s="15"/>
      <c r="H114" s="15"/>
      <c r="I114" s="15"/>
      <c r="J114" s="15"/>
    </row>
    <row r="115" spans="1:11" x14ac:dyDescent="0.25">
      <c r="A115" s="5"/>
      <c r="B115" s="11"/>
      <c r="C115" s="12"/>
      <c r="D115" s="15"/>
      <c r="E115" s="15"/>
      <c r="F115" s="15"/>
      <c r="G115" s="15"/>
      <c r="H115" s="15"/>
      <c r="I115" s="15"/>
      <c r="J115" s="15"/>
    </row>
    <row r="116" spans="1:11" x14ac:dyDescent="0.25">
      <c r="A116" s="5"/>
      <c r="B116" s="11"/>
      <c r="C116" s="12"/>
      <c r="D116" s="15"/>
      <c r="E116" s="15"/>
      <c r="F116" s="15"/>
      <c r="G116" s="15"/>
      <c r="H116" s="15"/>
      <c r="I116" s="15"/>
      <c r="J116" s="15"/>
    </row>
    <row r="117" spans="1:11" ht="15.75" x14ac:dyDescent="0.25">
      <c r="A117" s="5"/>
      <c r="B117" s="6" t="s">
        <v>1</v>
      </c>
      <c r="C117" s="131"/>
      <c r="D117" s="15"/>
      <c r="E117" s="15"/>
      <c r="F117" s="15"/>
      <c r="G117" s="15"/>
      <c r="H117" s="15"/>
      <c r="I117" s="15"/>
      <c r="J117" s="15"/>
      <c r="K117" s="130"/>
    </row>
    <row r="118" spans="1:11" ht="15.75" x14ac:dyDescent="0.25">
      <c r="A118" s="5"/>
      <c r="B118" s="6" t="s">
        <v>2</v>
      </c>
      <c r="C118" s="131"/>
      <c r="D118" s="15"/>
      <c r="E118" s="15"/>
      <c r="F118" s="15"/>
      <c r="G118" s="15"/>
      <c r="H118" s="15"/>
      <c r="I118" s="15"/>
      <c r="J118" s="15"/>
      <c r="K118" s="130"/>
    </row>
    <row r="119" spans="1:11" ht="15.75" x14ac:dyDescent="0.25">
      <c r="A119" s="5"/>
      <c r="B119" s="6" t="s">
        <v>3</v>
      </c>
      <c r="C119" s="131"/>
      <c r="D119" s="15"/>
      <c r="E119" s="15"/>
      <c r="F119" s="15"/>
      <c r="G119" s="15"/>
      <c r="H119" s="15"/>
      <c r="I119" s="15"/>
      <c r="J119" s="15"/>
      <c r="K119" s="130"/>
    </row>
    <row r="120" spans="1:11" x14ac:dyDescent="0.25">
      <c r="A120" s="5"/>
      <c r="B120" s="5"/>
      <c r="C120" s="131"/>
      <c r="D120" s="15"/>
      <c r="E120" s="15"/>
      <c r="F120" s="15"/>
      <c r="G120" s="15"/>
      <c r="H120" s="15"/>
      <c r="I120" s="15"/>
      <c r="J120" s="15"/>
      <c r="K120" s="130"/>
    </row>
    <row r="121" spans="1:11" x14ac:dyDescent="0.25">
      <c r="A121" s="5"/>
      <c r="B121" s="135"/>
      <c r="C121" s="134"/>
      <c r="D121" s="135" t="s">
        <v>250</v>
      </c>
      <c r="E121" s="194" t="s">
        <v>252</v>
      </c>
      <c r="F121" s="194"/>
      <c r="G121" s="194"/>
      <c r="H121" s="194"/>
      <c r="I121" s="9" t="s">
        <v>5</v>
      </c>
      <c r="J121" s="9"/>
      <c r="K121" s="55"/>
    </row>
    <row r="122" spans="1:11" x14ac:dyDescent="0.25">
      <c r="A122" s="5"/>
      <c r="B122" s="135" t="s">
        <v>4</v>
      </c>
      <c r="C122" s="134"/>
      <c r="D122" s="135" t="s">
        <v>31</v>
      </c>
      <c r="E122" s="194" t="s">
        <v>253</v>
      </c>
      <c r="F122" s="194"/>
      <c r="G122" s="194"/>
      <c r="H122" s="194"/>
      <c r="I122" s="194" t="s">
        <v>254</v>
      </c>
      <c r="J122" s="194"/>
      <c r="K122" s="55"/>
    </row>
    <row r="123" spans="1:11" x14ac:dyDescent="0.25">
      <c r="A123" s="5"/>
      <c r="B123" s="135" t="s">
        <v>6</v>
      </c>
      <c r="C123" s="135" t="s">
        <v>251</v>
      </c>
      <c r="D123" s="135" t="s">
        <v>7</v>
      </c>
      <c r="E123" s="194"/>
      <c r="F123" s="194"/>
      <c r="G123" s="194"/>
      <c r="H123" s="194"/>
      <c r="I123" s="135" t="s">
        <v>8</v>
      </c>
      <c r="J123" s="135"/>
      <c r="K123" s="55"/>
    </row>
    <row r="124" spans="1:11" x14ac:dyDescent="0.25">
      <c r="A124" s="5"/>
      <c r="B124" s="135" t="s">
        <v>9</v>
      </c>
      <c r="C124" s="135" t="s">
        <v>10</v>
      </c>
      <c r="D124" s="135">
        <v>2018</v>
      </c>
      <c r="E124" s="135" t="s">
        <v>11</v>
      </c>
      <c r="F124" s="135" t="s">
        <v>12</v>
      </c>
      <c r="G124" s="135" t="s">
        <v>13</v>
      </c>
      <c r="H124" s="135" t="s">
        <v>14</v>
      </c>
      <c r="I124" s="135" t="s">
        <v>15</v>
      </c>
      <c r="J124" s="135" t="s">
        <v>16</v>
      </c>
      <c r="K124" s="135" t="s">
        <v>62</v>
      </c>
    </row>
    <row r="125" spans="1:11" x14ac:dyDescent="0.25">
      <c r="A125" s="5"/>
      <c r="B125" s="11"/>
      <c r="C125" s="16" t="s">
        <v>32</v>
      </c>
      <c r="D125" s="15"/>
      <c r="E125" s="15"/>
      <c r="F125" s="15"/>
      <c r="G125" s="15"/>
      <c r="H125" s="15"/>
      <c r="I125" s="15"/>
      <c r="J125" s="15"/>
      <c r="K125" s="130"/>
    </row>
    <row r="126" spans="1:11" x14ac:dyDescent="0.25">
      <c r="A126" s="5"/>
      <c r="B126" s="11"/>
      <c r="C126" s="12"/>
      <c r="D126" s="13"/>
      <c r="E126" s="13"/>
      <c r="F126" s="13"/>
      <c r="G126" s="13"/>
      <c r="H126" s="13"/>
      <c r="I126" s="13"/>
      <c r="J126" s="13"/>
      <c r="K126" s="130"/>
    </row>
    <row r="127" spans="1:11" x14ac:dyDescent="0.25">
      <c r="A127" s="5"/>
      <c r="B127" s="11">
        <v>22</v>
      </c>
      <c r="C127" s="12" t="s">
        <v>39</v>
      </c>
      <c r="D127" s="13">
        <v>21900</v>
      </c>
      <c r="E127" s="13">
        <v>994.77</v>
      </c>
      <c r="F127" s="13">
        <v>657</v>
      </c>
      <c r="G127" s="13">
        <v>3832.5</v>
      </c>
      <c r="H127" s="13">
        <v>438</v>
      </c>
      <c r="I127" s="13">
        <v>5475</v>
      </c>
      <c r="J127" s="13">
        <v>36500</v>
      </c>
      <c r="K127" s="13"/>
    </row>
    <row r="128" spans="1:11" x14ac:dyDescent="0.25">
      <c r="A128" s="5"/>
      <c r="B128" s="11">
        <v>23</v>
      </c>
      <c r="C128" s="12" t="s">
        <v>34</v>
      </c>
      <c r="D128" s="13">
        <v>21900</v>
      </c>
      <c r="E128" s="13">
        <v>994.77</v>
      </c>
      <c r="F128" s="13">
        <v>657</v>
      </c>
      <c r="G128" s="13">
        <v>3832.5</v>
      </c>
      <c r="H128" s="13">
        <v>438</v>
      </c>
      <c r="I128" s="13">
        <v>5475</v>
      </c>
      <c r="J128" s="13">
        <v>36500</v>
      </c>
      <c r="K128" s="13"/>
    </row>
    <row r="129" spans="1:11" x14ac:dyDescent="0.25">
      <c r="A129" s="5"/>
      <c r="B129" s="11">
        <v>24</v>
      </c>
      <c r="C129" s="20" t="s">
        <v>34</v>
      </c>
      <c r="D129" s="13">
        <v>21900</v>
      </c>
      <c r="E129" s="13">
        <v>994.77</v>
      </c>
      <c r="F129" s="13">
        <v>657</v>
      </c>
      <c r="G129" s="13">
        <v>3832.5</v>
      </c>
      <c r="H129" s="13">
        <v>438</v>
      </c>
      <c r="I129" s="13">
        <v>5475</v>
      </c>
      <c r="J129" s="13">
        <v>36500</v>
      </c>
      <c r="K129" s="13"/>
    </row>
    <row r="130" spans="1:11" x14ac:dyDescent="0.25">
      <c r="A130" s="5"/>
      <c r="B130" s="11">
        <v>25</v>
      </c>
      <c r="C130" s="12" t="s">
        <v>37</v>
      </c>
      <c r="D130" s="13">
        <v>10369.799999999999</v>
      </c>
      <c r="E130" s="13">
        <v>678.75</v>
      </c>
      <c r="F130" s="13">
        <v>311.09399999999999</v>
      </c>
      <c r="G130" s="13">
        <v>1814.7149999999999</v>
      </c>
      <c r="H130" s="13">
        <v>207.39599999999999</v>
      </c>
      <c r="I130" s="13">
        <v>2592.4499999999998</v>
      </c>
      <c r="J130" s="13">
        <v>17283</v>
      </c>
      <c r="K130" s="13"/>
    </row>
    <row r="131" spans="1:11" x14ac:dyDescent="0.25">
      <c r="A131" s="5"/>
      <c r="B131" s="11">
        <v>26</v>
      </c>
      <c r="C131" s="12" t="s">
        <v>34</v>
      </c>
      <c r="D131" s="13">
        <v>21900</v>
      </c>
      <c r="E131" s="13">
        <v>994.77</v>
      </c>
      <c r="F131" s="13">
        <v>657</v>
      </c>
      <c r="G131" s="13">
        <v>3832.5</v>
      </c>
      <c r="H131" s="13">
        <v>438</v>
      </c>
      <c r="I131" s="13">
        <v>5475</v>
      </c>
      <c r="J131" s="13">
        <v>36500</v>
      </c>
      <c r="K131" s="13"/>
    </row>
    <row r="132" spans="1:11" x14ac:dyDescent="0.25">
      <c r="A132" s="5"/>
      <c r="B132" s="11">
        <v>27</v>
      </c>
      <c r="C132" s="12" t="s">
        <v>33</v>
      </c>
      <c r="D132" s="13">
        <v>24006</v>
      </c>
      <c r="E132" s="13">
        <v>938.66</v>
      </c>
      <c r="F132" s="13">
        <v>720.18</v>
      </c>
      <c r="G132" s="13">
        <v>4201.05</v>
      </c>
      <c r="H132" s="13">
        <v>480.12</v>
      </c>
      <c r="I132" s="13">
        <v>6001.5</v>
      </c>
      <c r="J132" s="13">
        <v>40010</v>
      </c>
      <c r="K132" s="13"/>
    </row>
    <row r="133" spans="1:11" x14ac:dyDescent="0.25">
      <c r="A133" s="5"/>
      <c r="B133" s="11">
        <v>28</v>
      </c>
      <c r="C133" s="12" t="s">
        <v>34</v>
      </c>
      <c r="D133" s="13">
        <v>21900</v>
      </c>
      <c r="E133" s="13">
        <v>994.77</v>
      </c>
      <c r="F133" s="13">
        <v>657</v>
      </c>
      <c r="G133" s="13">
        <v>3832.5</v>
      </c>
      <c r="H133" s="13">
        <v>438</v>
      </c>
      <c r="I133" s="13">
        <v>5475</v>
      </c>
      <c r="J133" s="13">
        <v>36500</v>
      </c>
      <c r="K133" s="13"/>
    </row>
    <row r="134" spans="1:11" x14ac:dyDescent="0.25">
      <c r="A134" s="5"/>
      <c r="B134" s="11">
        <v>29</v>
      </c>
      <c r="C134" s="12" t="s">
        <v>34</v>
      </c>
      <c r="D134" s="13">
        <v>21900</v>
      </c>
      <c r="E134" s="13">
        <v>994.77</v>
      </c>
      <c r="F134" s="13">
        <v>657</v>
      </c>
      <c r="G134" s="13">
        <v>3832.5</v>
      </c>
      <c r="H134" s="13">
        <v>438</v>
      </c>
      <c r="I134" s="13">
        <v>5475</v>
      </c>
      <c r="J134" s="13">
        <v>36500</v>
      </c>
      <c r="K134" s="13"/>
    </row>
    <row r="135" spans="1:11" x14ac:dyDescent="0.25">
      <c r="A135" s="5"/>
      <c r="B135" s="11">
        <v>30</v>
      </c>
      <c r="C135" s="12" t="s">
        <v>34</v>
      </c>
      <c r="D135" s="13">
        <v>21900</v>
      </c>
      <c r="E135" s="13">
        <v>994.77</v>
      </c>
      <c r="F135" s="13">
        <v>657</v>
      </c>
      <c r="G135" s="13">
        <v>3832.5</v>
      </c>
      <c r="H135" s="13">
        <v>438</v>
      </c>
      <c r="I135" s="13">
        <v>5475</v>
      </c>
      <c r="J135" s="13">
        <v>36500</v>
      </c>
      <c r="K135" s="13"/>
    </row>
    <row r="136" spans="1:11" x14ac:dyDescent="0.25">
      <c r="A136" s="5"/>
      <c r="B136" s="11">
        <v>31</v>
      </c>
      <c r="C136" s="12" t="s">
        <v>34</v>
      </c>
      <c r="D136" s="13">
        <v>21900</v>
      </c>
      <c r="E136" s="13">
        <v>994.77</v>
      </c>
      <c r="F136" s="13">
        <v>657</v>
      </c>
      <c r="G136" s="13">
        <v>3832.5</v>
      </c>
      <c r="H136" s="13">
        <v>438</v>
      </c>
      <c r="I136" s="13">
        <v>5475</v>
      </c>
      <c r="J136" s="13">
        <v>36500</v>
      </c>
      <c r="K136" s="13"/>
    </row>
    <row r="137" spans="1:11" x14ac:dyDescent="0.25">
      <c r="A137" s="5"/>
      <c r="B137" s="11">
        <v>32</v>
      </c>
      <c r="C137" s="12" t="s">
        <v>36</v>
      </c>
      <c r="D137" s="13">
        <v>28839</v>
      </c>
      <c r="E137" s="13">
        <v>1052.49</v>
      </c>
      <c r="F137" s="13">
        <v>865.17</v>
      </c>
      <c r="G137" s="13">
        <v>5046.8249999999998</v>
      </c>
      <c r="H137" s="13">
        <v>576.78</v>
      </c>
      <c r="I137" s="13">
        <v>7209.75</v>
      </c>
      <c r="J137" s="13">
        <v>48065</v>
      </c>
      <c r="K137" s="13"/>
    </row>
    <row r="138" spans="1:11" x14ac:dyDescent="0.25">
      <c r="A138" s="5"/>
      <c r="B138" s="11">
        <v>33</v>
      </c>
      <c r="C138" s="12" t="s">
        <v>34</v>
      </c>
      <c r="D138" s="13">
        <v>21900</v>
      </c>
      <c r="E138" s="13">
        <v>994.77</v>
      </c>
      <c r="F138" s="13">
        <v>657</v>
      </c>
      <c r="G138" s="13">
        <v>3832.5</v>
      </c>
      <c r="H138" s="13">
        <v>438</v>
      </c>
      <c r="I138" s="13">
        <v>5475</v>
      </c>
      <c r="J138" s="13">
        <v>36500</v>
      </c>
      <c r="K138" s="13"/>
    </row>
    <row r="139" spans="1:11" x14ac:dyDescent="0.25">
      <c r="A139" s="5"/>
      <c r="B139" s="11">
        <v>34</v>
      </c>
      <c r="C139" s="12" t="s">
        <v>34</v>
      </c>
      <c r="D139" s="13">
        <v>21900</v>
      </c>
      <c r="E139" s="13">
        <v>994.77</v>
      </c>
      <c r="F139" s="13">
        <v>657</v>
      </c>
      <c r="G139" s="13">
        <v>3832.5</v>
      </c>
      <c r="H139" s="13">
        <v>438</v>
      </c>
      <c r="I139" s="13">
        <v>5475</v>
      </c>
      <c r="J139" s="13">
        <v>36500</v>
      </c>
      <c r="K139" s="13"/>
    </row>
    <row r="140" spans="1:11" x14ac:dyDescent="0.25">
      <c r="A140" s="5"/>
      <c r="B140" s="11">
        <v>35</v>
      </c>
      <c r="C140" s="12" t="s">
        <v>34</v>
      </c>
      <c r="D140" s="13">
        <v>21900</v>
      </c>
      <c r="E140" s="13">
        <v>994.77</v>
      </c>
      <c r="F140" s="13">
        <v>657</v>
      </c>
      <c r="G140" s="13">
        <v>3832.5</v>
      </c>
      <c r="H140" s="13">
        <v>438</v>
      </c>
      <c r="I140" s="13">
        <v>5475</v>
      </c>
      <c r="J140" s="13">
        <v>36500</v>
      </c>
      <c r="K140" s="13"/>
    </row>
    <row r="141" spans="1:11" x14ac:dyDescent="0.25">
      <c r="A141" s="5"/>
      <c r="B141" s="11">
        <v>36</v>
      </c>
      <c r="C141" s="12" t="s">
        <v>34</v>
      </c>
      <c r="D141" s="13">
        <v>21900</v>
      </c>
      <c r="E141" s="13">
        <v>994.77</v>
      </c>
      <c r="F141" s="13">
        <v>657</v>
      </c>
      <c r="G141" s="13">
        <v>3832.5</v>
      </c>
      <c r="H141" s="13">
        <v>438</v>
      </c>
      <c r="I141" s="13">
        <v>5475</v>
      </c>
      <c r="J141" s="13">
        <v>36500</v>
      </c>
      <c r="K141" s="13"/>
    </row>
    <row r="142" spans="1:11" x14ac:dyDescent="0.25">
      <c r="A142" s="5"/>
      <c r="B142" s="11">
        <v>37</v>
      </c>
      <c r="C142" s="12" t="s">
        <v>40</v>
      </c>
      <c r="D142" s="13">
        <v>11493</v>
      </c>
      <c r="E142" s="13">
        <v>709.53</v>
      </c>
      <c r="F142" s="13">
        <v>344.78999999999996</v>
      </c>
      <c r="G142" s="13">
        <v>2011.2750000000001</v>
      </c>
      <c r="H142" s="13">
        <v>229.86</v>
      </c>
      <c r="I142" s="13">
        <v>2873.25</v>
      </c>
      <c r="J142" s="13">
        <v>19155</v>
      </c>
      <c r="K142" s="13"/>
    </row>
    <row r="143" spans="1:11" x14ac:dyDescent="0.25">
      <c r="A143" s="5"/>
      <c r="B143" s="11">
        <v>38</v>
      </c>
      <c r="C143" s="12" t="s">
        <v>41</v>
      </c>
      <c r="D143" s="13">
        <v>12279</v>
      </c>
      <c r="E143" s="13">
        <v>731.07</v>
      </c>
      <c r="F143" s="13">
        <v>368.37</v>
      </c>
      <c r="G143" s="13">
        <v>2148.8249999999998</v>
      </c>
      <c r="H143" s="13">
        <v>245.58</v>
      </c>
      <c r="I143" s="13">
        <v>3069.75</v>
      </c>
      <c r="J143" s="13">
        <v>20465</v>
      </c>
      <c r="K143" s="13"/>
    </row>
    <row r="144" spans="1:11" x14ac:dyDescent="0.25">
      <c r="A144" s="5"/>
      <c r="B144" s="11">
        <v>39</v>
      </c>
      <c r="C144" s="12" t="s">
        <v>42</v>
      </c>
      <c r="D144" s="13">
        <v>64984.5</v>
      </c>
      <c r="E144" s="13">
        <v>1691.65</v>
      </c>
      <c r="F144" s="13">
        <v>1949.5349999999999</v>
      </c>
      <c r="G144" s="13">
        <v>11372.2875</v>
      </c>
      <c r="H144" s="13">
        <v>1299.69</v>
      </c>
      <c r="I144" s="13">
        <v>16246.125</v>
      </c>
      <c r="J144" s="13">
        <v>108307.5</v>
      </c>
      <c r="K144" s="13"/>
    </row>
    <row r="145" spans="1:11" x14ac:dyDescent="0.25">
      <c r="A145" s="5"/>
      <c r="B145" s="11">
        <v>40</v>
      </c>
      <c r="C145" s="12" t="s">
        <v>34</v>
      </c>
      <c r="D145" s="13">
        <v>21900</v>
      </c>
      <c r="E145" s="13">
        <v>994.77</v>
      </c>
      <c r="F145" s="13">
        <v>657</v>
      </c>
      <c r="G145" s="13">
        <v>3832.5</v>
      </c>
      <c r="H145" s="13">
        <v>438</v>
      </c>
      <c r="I145" s="13">
        <v>5475</v>
      </c>
      <c r="J145" s="13">
        <v>36500</v>
      </c>
      <c r="K145" s="13"/>
    </row>
    <row r="146" spans="1:11" x14ac:dyDescent="0.25">
      <c r="A146" s="5"/>
      <c r="B146" s="11">
        <v>41</v>
      </c>
      <c r="C146" s="12" t="s">
        <v>34</v>
      </c>
      <c r="D146" s="13">
        <v>21900</v>
      </c>
      <c r="E146" s="13">
        <v>994.77</v>
      </c>
      <c r="F146" s="13">
        <v>657</v>
      </c>
      <c r="G146" s="13">
        <v>3832.5</v>
      </c>
      <c r="H146" s="13">
        <v>438</v>
      </c>
      <c r="I146" s="13">
        <v>5475</v>
      </c>
      <c r="J146" s="13">
        <v>36500</v>
      </c>
      <c r="K146" s="13"/>
    </row>
    <row r="147" spans="1:11" x14ac:dyDescent="0.25">
      <c r="A147" s="5"/>
      <c r="B147" s="11">
        <v>42</v>
      </c>
      <c r="C147" s="12" t="s">
        <v>34</v>
      </c>
      <c r="D147" s="13">
        <v>21900</v>
      </c>
      <c r="E147" s="13">
        <v>994.77</v>
      </c>
      <c r="F147" s="13">
        <v>657</v>
      </c>
      <c r="G147" s="13">
        <v>3832.5</v>
      </c>
      <c r="H147" s="13">
        <v>438</v>
      </c>
      <c r="I147" s="13">
        <v>5475</v>
      </c>
      <c r="J147" s="13">
        <v>36500</v>
      </c>
      <c r="K147" s="13"/>
    </row>
    <row r="148" spans="1:11" x14ac:dyDescent="0.25">
      <c r="A148" s="5"/>
      <c r="B148" s="11">
        <v>43</v>
      </c>
      <c r="C148" s="12" t="s">
        <v>34</v>
      </c>
      <c r="D148" s="13">
        <v>21900</v>
      </c>
      <c r="E148" s="13">
        <v>994.77</v>
      </c>
      <c r="F148" s="13">
        <v>657</v>
      </c>
      <c r="G148" s="13">
        <v>3832.5</v>
      </c>
      <c r="H148" s="13">
        <v>438</v>
      </c>
      <c r="I148" s="13">
        <v>5475</v>
      </c>
      <c r="J148" s="13">
        <v>36500</v>
      </c>
      <c r="K148" s="13"/>
    </row>
    <row r="149" spans="1:11" x14ac:dyDescent="0.25">
      <c r="A149" s="5"/>
      <c r="B149" s="11"/>
      <c r="C149" s="16" t="s">
        <v>29</v>
      </c>
      <c r="D149" s="17">
        <v>1022540.7</v>
      </c>
      <c r="E149" s="17">
        <v>44158.679999999978</v>
      </c>
      <c r="F149" s="17">
        <v>30676.221000000001</v>
      </c>
      <c r="G149" s="17">
        <v>178944.62250000003</v>
      </c>
      <c r="H149" s="17">
        <v>20450.814000000002</v>
      </c>
      <c r="I149" s="17"/>
      <c r="J149" s="17"/>
      <c r="K149" s="17"/>
    </row>
    <row r="150" spans="1:11" x14ac:dyDescent="0.25">
      <c r="A150" s="5"/>
      <c r="B150" s="11"/>
      <c r="C150" s="16" t="s">
        <v>30</v>
      </c>
      <c r="D150" s="17">
        <v>12270488.399999999</v>
      </c>
      <c r="E150" s="17">
        <v>529904.15999999968</v>
      </c>
      <c r="F150" s="17">
        <v>368114.652</v>
      </c>
      <c r="G150" s="17">
        <v>2147335.4700000002</v>
      </c>
      <c r="H150" s="17">
        <v>245409.76800000004</v>
      </c>
      <c r="I150" s="17">
        <v>255635.17499999999</v>
      </c>
      <c r="J150" s="17">
        <v>1704234.5</v>
      </c>
      <c r="K150" s="17">
        <v>17521122.125</v>
      </c>
    </row>
    <row r="151" spans="1:11" s="137" customFormat="1" x14ac:dyDescent="0.25">
      <c r="A151" s="138"/>
      <c r="B151" s="11"/>
      <c r="C151" s="16"/>
      <c r="D151" s="17"/>
      <c r="E151" s="17"/>
      <c r="F151" s="17"/>
      <c r="G151" s="17"/>
      <c r="H151" s="17"/>
      <c r="I151" s="17"/>
      <c r="J151" s="17"/>
      <c r="K151" s="17"/>
    </row>
    <row r="152" spans="1:11" x14ac:dyDescent="0.25">
      <c r="A152" s="5"/>
      <c r="B152" s="11"/>
      <c r="C152" s="16"/>
      <c r="D152" s="17"/>
      <c r="E152" s="17"/>
      <c r="F152" s="17"/>
      <c r="G152" s="17"/>
      <c r="H152" s="17"/>
      <c r="I152" s="17"/>
      <c r="J152" s="17"/>
    </row>
    <row r="153" spans="1:11" x14ac:dyDescent="0.25">
      <c r="A153" s="5"/>
      <c r="B153" s="11"/>
      <c r="C153" s="16"/>
      <c r="D153" s="17"/>
      <c r="E153" s="17"/>
      <c r="F153" s="17"/>
      <c r="G153" s="17"/>
      <c r="H153" s="17"/>
      <c r="I153" s="17"/>
      <c r="J153" s="17"/>
    </row>
    <row r="154" spans="1:11" x14ac:dyDescent="0.25">
      <c r="A154" s="5"/>
      <c r="B154" s="11"/>
      <c r="C154" s="12"/>
      <c r="D154" s="13"/>
      <c r="E154" s="13"/>
      <c r="F154" s="13"/>
      <c r="G154" s="13"/>
      <c r="H154" s="13"/>
      <c r="I154" s="13"/>
      <c r="J154" s="13"/>
    </row>
    <row r="155" spans="1:11" x14ac:dyDescent="0.25">
      <c r="A155" s="5"/>
      <c r="B155" s="5"/>
      <c r="C155" s="5"/>
      <c r="D155" s="15"/>
      <c r="E155" s="15"/>
      <c r="F155" s="15"/>
      <c r="G155" s="15"/>
      <c r="H155" s="15"/>
      <c r="I155" s="15"/>
      <c r="J155" s="15"/>
    </row>
    <row r="156" spans="1:11" x14ac:dyDescent="0.25">
      <c r="A156" s="5"/>
      <c r="B156" s="5"/>
      <c r="C156" s="5"/>
      <c r="D156" s="15"/>
      <c r="E156" s="15"/>
      <c r="F156" s="15"/>
      <c r="G156" s="15"/>
      <c r="H156" s="15"/>
      <c r="I156" s="15"/>
      <c r="J156" s="15"/>
    </row>
    <row r="157" spans="1:11" x14ac:dyDescent="0.25">
      <c r="A157" s="5"/>
      <c r="B157" s="5"/>
      <c r="C157" s="5"/>
      <c r="D157" s="15"/>
      <c r="E157" s="15"/>
      <c r="F157" s="15"/>
      <c r="G157" s="15"/>
      <c r="H157" s="15"/>
      <c r="I157" s="15"/>
      <c r="J157" s="15"/>
    </row>
    <row r="158" spans="1:11" ht="15.75" x14ac:dyDescent="0.25">
      <c r="A158" s="5"/>
      <c r="B158" s="6" t="s">
        <v>1</v>
      </c>
      <c r="C158" s="5"/>
      <c r="D158" s="15"/>
      <c r="E158" s="15"/>
      <c r="F158" s="15"/>
      <c r="G158" s="15"/>
      <c r="H158" s="15"/>
      <c r="I158" s="15"/>
      <c r="J158" s="15"/>
    </row>
    <row r="159" spans="1:11" ht="15.75" x14ac:dyDescent="0.25">
      <c r="A159" s="5"/>
      <c r="B159" s="6" t="s">
        <v>2</v>
      </c>
      <c r="C159" s="5"/>
      <c r="D159" s="15"/>
      <c r="E159" s="15"/>
      <c r="F159" s="15"/>
      <c r="G159" s="15"/>
      <c r="H159" s="15"/>
      <c r="I159" s="15"/>
      <c r="J159" s="15"/>
    </row>
    <row r="160" spans="1:11" ht="15.75" x14ac:dyDescent="0.25">
      <c r="A160" s="5"/>
      <c r="B160" s="6" t="s">
        <v>3</v>
      </c>
      <c r="C160" s="5"/>
      <c r="D160" s="15"/>
      <c r="E160" s="15"/>
      <c r="F160" s="15"/>
      <c r="G160" s="15"/>
      <c r="H160" s="15"/>
      <c r="I160" s="15"/>
      <c r="J160" s="15"/>
    </row>
    <row r="161" spans="1:11" ht="15.75" x14ac:dyDescent="0.25">
      <c r="A161" s="5"/>
      <c r="B161" s="6"/>
      <c r="C161" s="5"/>
      <c r="D161" s="15"/>
      <c r="E161" s="15"/>
      <c r="F161" s="15"/>
      <c r="G161" s="15"/>
      <c r="H161" s="15"/>
      <c r="I161" s="15"/>
      <c r="J161" s="15"/>
    </row>
    <row r="162" spans="1:11" x14ac:dyDescent="0.25">
      <c r="A162" s="5"/>
      <c r="B162" s="135"/>
      <c r="C162" s="134"/>
      <c r="D162" s="135" t="s">
        <v>250</v>
      </c>
      <c r="E162" s="194" t="s">
        <v>252</v>
      </c>
      <c r="F162" s="194"/>
      <c r="G162" s="194"/>
      <c r="H162" s="194"/>
      <c r="I162" s="9" t="s">
        <v>5</v>
      </c>
      <c r="J162" s="9"/>
      <c r="K162" s="55"/>
    </row>
    <row r="163" spans="1:11" x14ac:dyDescent="0.25">
      <c r="A163" s="5"/>
      <c r="B163" s="135" t="s">
        <v>4</v>
      </c>
      <c r="C163" s="134"/>
      <c r="D163" s="135" t="s">
        <v>31</v>
      </c>
      <c r="E163" s="194" t="s">
        <v>253</v>
      </c>
      <c r="F163" s="194"/>
      <c r="G163" s="194"/>
      <c r="H163" s="194"/>
      <c r="I163" s="194" t="s">
        <v>254</v>
      </c>
      <c r="J163" s="194"/>
      <c r="K163" s="55"/>
    </row>
    <row r="164" spans="1:11" x14ac:dyDescent="0.25">
      <c r="A164" s="5"/>
      <c r="B164" s="135" t="s">
        <v>6</v>
      </c>
      <c r="C164" s="135" t="s">
        <v>251</v>
      </c>
      <c r="D164" s="135" t="s">
        <v>7</v>
      </c>
      <c r="E164" s="194"/>
      <c r="F164" s="194"/>
      <c r="G164" s="194"/>
      <c r="H164" s="194"/>
      <c r="I164" s="135" t="s">
        <v>8</v>
      </c>
      <c r="J164" s="135"/>
      <c r="K164" s="55"/>
    </row>
    <row r="165" spans="1:11" x14ac:dyDescent="0.25">
      <c r="A165" s="5"/>
      <c r="B165" s="135" t="s">
        <v>9</v>
      </c>
      <c r="C165" s="135" t="s">
        <v>10</v>
      </c>
      <c r="D165" s="135">
        <v>2018</v>
      </c>
      <c r="E165" s="135" t="s">
        <v>11</v>
      </c>
      <c r="F165" s="135" t="s">
        <v>12</v>
      </c>
      <c r="G165" s="135" t="s">
        <v>13</v>
      </c>
      <c r="H165" s="135" t="s">
        <v>14</v>
      </c>
      <c r="I165" s="135" t="s">
        <v>15</v>
      </c>
      <c r="J165" s="135" t="s">
        <v>16</v>
      </c>
      <c r="K165" s="135" t="s">
        <v>62</v>
      </c>
    </row>
    <row r="166" spans="1:11" ht="15.75" x14ac:dyDescent="0.25">
      <c r="A166" s="5"/>
      <c r="B166" s="6"/>
      <c r="C166" s="5"/>
      <c r="D166" s="15"/>
      <c r="E166" s="15"/>
      <c r="F166" s="15"/>
      <c r="G166" s="15"/>
      <c r="H166" s="15"/>
      <c r="I166" s="15"/>
      <c r="J166" s="15"/>
    </row>
    <row r="167" spans="1:11" x14ac:dyDescent="0.25">
      <c r="A167" s="5"/>
      <c r="B167" s="11"/>
      <c r="C167" s="16" t="s">
        <v>43</v>
      </c>
      <c r="D167" s="13"/>
      <c r="E167" s="15"/>
      <c r="F167" s="13"/>
      <c r="G167" s="13"/>
      <c r="H167" s="13"/>
      <c r="I167" s="13"/>
      <c r="J167" s="13"/>
      <c r="K167" s="13"/>
    </row>
    <row r="168" spans="1:11" x14ac:dyDescent="0.25">
      <c r="A168" s="5"/>
      <c r="B168" s="11"/>
      <c r="C168" s="16"/>
      <c r="D168" s="17"/>
      <c r="E168" s="15"/>
      <c r="F168" s="17"/>
      <c r="G168" s="17"/>
      <c r="H168" s="17"/>
      <c r="I168" s="17"/>
      <c r="J168" s="17"/>
      <c r="K168" s="13"/>
    </row>
    <row r="169" spans="1:11" x14ac:dyDescent="0.25">
      <c r="A169" s="5"/>
      <c r="B169" s="11">
        <v>1</v>
      </c>
      <c r="C169" s="12" t="s">
        <v>44</v>
      </c>
      <c r="D169" s="13">
        <v>47338.5</v>
      </c>
      <c r="E169" s="13">
        <v>1691.65</v>
      </c>
      <c r="F169" s="13">
        <v>1420.155</v>
      </c>
      <c r="G169" s="13">
        <v>8284.2374999999993</v>
      </c>
      <c r="H169" s="13">
        <v>946.77</v>
      </c>
      <c r="I169" s="13">
        <v>11834.625</v>
      </c>
      <c r="J169" s="13">
        <v>78897.5</v>
      </c>
      <c r="K169" s="13"/>
    </row>
    <row r="170" spans="1:11" x14ac:dyDescent="0.25">
      <c r="A170" s="5"/>
      <c r="B170" s="11">
        <v>2</v>
      </c>
      <c r="C170" s="12" t="s">
        <v>40</v>
      </c>
      <c r="D170" s="13">
        <v>11493</v>
      </c>
      <c r="E170" s="13">
        <v>709.53</v>
      </c>
      <c r="F170" s="13">
        <v>344.78999999999996</v>
      </c>
      <c r="G170" s="13">
        <v>2011.2750000000001</v>
      </c>
      <c r="H170" s="13">
        <v>229.86</v>
      </c>
      <c r="I170" s="13">
        <v>2873.25</v>
      </c>
      <c r="J170" s="13">
        <v>19155</v>
      </c>
      <c r="K170" s="13"/>
    </row>
    <row r="171" spans="1:11" x14ac:dyDescent="0.25">
      <c r="A171" s="5"/>
      <c r="B171" s="11">
        <v>3</v>
      </c>
      <c r="C171" s="12" t="s">
        <v>45</v>
      </c>
      <c r="D171" s="13">
        <v>10369.799999999999</v>
      </c>
      <c r="E171" s="13">
        <v>678.75</v>
      </c>
      <c r="F171" s="13">
        <v>311.09399999999999</v>
      </c>
      <c r="G171" s="13">
        <v>1814.7149999999999</v>
      </c>
      <c r="H171" s="13">
        <v>207.39599999999999</v>
      </c>
      <c r="I171" s="13">
        <v>2592.4499999999998</v>
      </c>
      <c r="J171" s="13">
        <v>17283</v>
      </c>
      <c r="K171" s="13"/>
    </row>
    <row r="172" spans="1:11" x14ac:dyDescent="0.25">
      <c r="A172" s="5"/>
      <c r="B172" s="11">
        <v>4</v>
      </c>
      <c r="C172" s="12" t="s">
        <v>45</v>
      </c>
      <c r="D172" s="13">
        <v>10369.799999999999</v>
      </c>
      <c r="E172" s="13">
        <v>678.75</v>
      </c>
      <c r="F172" s="13">
        <v>311.09399999999999</v>
      </c>
      <c r="G172" s="13">
        <v>1814.7149999999999</v>
      </c>
      <c r="H172" s="13">
        <v>207.39599999999999</v>
      </c>
      <c r="I172" s="13">
        <v>2592.4499999999998</v>
      </c>
      <c r="J172" s="13">
        <v>17283</v>
      </c>
      <c r="K172" s="13"/>
    </row>
    <row r="173" spans="1:11" x14ac:dyDescent="0.25">
      <c r="A173" s="5"/>
      <c r="B173" s="11">
        <v>5</v>
      </c>
      <c r="C173" s="12" t="s">
        <v>46</v>
      </c>
      <c r="D173" s="13">
        <v>47338.5</v>
      </c>
      <c r="E173" s="13">
        <v>1691.65</v>
      </c>
      <c r="F173" s="13">
        <v>1420.155</v>
      </c>
      <c r="G173" s="13">
        <v>8284.2374999999993</v>
      </c>
      <c r="H173" s="13">
        <v>946.77</v>
      </c>
      <c r="I173" s="13">
        <v>11834.625</v>
      </c>
      <c r="J173" s="13">
        <v>78897.5</v>
      </c>
      <c r="K173" s="13"/>
    </row>
    <row r="174" spans="1:11" x14ac:dyDescent="0.25">
      <c r="A174" s="5"/>
      <c r="B174" s="11">
        <v>6</v>
      </c>
      <c r="C174" s="12" t="s">
        <v>41</v>
      </c>
      <c r="D174" s="13">
        <v>12279</v>
      </c>
      <c r="E174" s="13">
        <v>731.07</v>
      </c>
      <c r="F174" s="13">
        <v>368.37</v>
      </c>
      <c r="G174" s="13">
        <v>2148.8249999999998</v>
      </c>
      <c r="H174" s="13">
        <v>245.58</v>
      </c>
      <c r="I174" s="13">
        <v>3069.75</v>
      </c>
      <c r="J174" s="13">
        <v>20465</v>
      </c>
      <c r="K174" s="13"/>
    </row>
    <row r="175" spans="1:11" x14ac:dyDescent="0.25">
      <c r="A175" s="5"/>
      <c r="B175" s="11">
        <v>7</v>
      </c>
      <c r="C175" s="12" t="s">
        <v>45</v>
      </c>
      <c r="D175" s="13">
        <v>10369.799999999999</v>
      </c>
      <c r="E175" s="13">
        <v>678.75</v>
      </c>
      <c r="F175" s="13">
        <v>311.09399999999999</v>
      </c>
      <c r="G175" s="13">
        <v>1814.7149999999999</v>
      </c>
      <c r="H175" s="13">
        <v>207.39599999999999</v>
      </c>
      <c r="I175" s="13">
        <v>2592.4499999999998</v>
      </c>
      <c r="J175" s="13">
        <v>17283</v>
      </c>
      <c r="K175" s="13"/>
    </row>
    <row r="176" spans="1:11" x14ac:dyDescent="0.25">
      <c r="A176" s="5"/>
      <c r="B176" s="11">
        <v>8</v>
      </c>
      <c r="C176" s="12" t="s">
        <v>45</v>
      </c>
      <c r="D176" s="13">
        <v>10369.799999999999</v>
      </c>
      <c r="E176" s="13">
        <v>651.16999999999996</v>
      </c>
      <c r="F176" s="13">
        <v>311.09399999999999</v>
      </c>
      <c r="G176" s="13">
        <v>1814.7149999999999</v>
      </c>
      <c r="H176" s="13">
        <v>207.39599999999999</v>
      </c>
      <c r="I176" s="13">
        <v>2592.4499999999998</v>
      </c>
      <c r="J176" s="13">
        <v>17283</v>
      </c>
      <c r="K176" s="13"/>
    </row>
    <row r="177" spans="1:11" x14ac:dyDescent="0.25">
      <c r="A177" s="5"/>
      <c r="B177" s="11">
        <v>9</v>
      </c>
      <c r="C177" s="12" t="s">
        <v>255</v>
      </c>
      <c r="D177" s="13">
        <v>59723.1</v>
      </c>
      <c r="E177" s="13">
        <v>1691.65</v>
      </c>
      <c r="F177" s="13">
        <v>1791.693</v>
      </c>
      <c r="G177" s="13">
        <v>10451.5425</v>
      </c>
      <c r="H177" s="13">
        <v>1194.462</v>
      </c>
      <c r="I177" s="13">
        <v>14930.775</v>
      </c>
      <c r="J177" s="13">
        <v>99538.5</v>
      </c>
      <c r="K177" s="13"/>
    </row>
    <row r="178" spans="1:11" x14ac:dyDescent="0.25">
      <c r="A178" s="5"/>
      <c r="B178" s="11"/>
      <c r="C178" s="16" t="s">
        <v>29</v>
      </c>
      <c r="D178" s="17">
        <v>219651.3</v>
      </c>
      <c r="E178" s="17">
        <v>9202.9699999999993</v>
      </c>
      <c r="F178" s="17">
        <v>6589.5389999999998</v>
      </c>
      <c r="G178" s="17">
        <v>38438.977500000001</v>
      </c>
      <c r="H178" s="17">
        <v>4393.0259999999998</v>
      </c>
      <c r="I178" s="17"/>
      <c r="J178" s="17"/>
      <c r="K178" s="17"/>
    </row>
    <row r="179" spans="1:11" x14ac:dyDescent="0.25">
      <c r="A179" s="5"/>
      <c r="B179" s="11"/>
      <c r="C179" s="16" t="s">
        <v>30</v>
      </c>
      <c r="D179" s="17">
        <v>2635815.5999999996</v>
      </c>
      <c r="E179" s="19">
        <v>110435.63999999998</v>
      </c>
      <c r="F179" s="17">
        <v>79074.467999999993</v>
      </c>
      <c r="G179" s="17">
        <v>461267.73</v>
      </c>
      <c r="H179" s="17">
        <v>52716.311999999998</v>
      </c>
      <c r="I179" s="17">
        <v>54912.824999999997</v>
      </c>
      <c r="J179" s="17">
        <v>366085.5</v>
      </c>
      <c r="K179" s="17">
        <v>3760308.0749999997</v>
      </c>
    </row>
    <row r="180" spans="1:11" x14ac:dyDescent="0.25">
      <c r="A180" s="5"/>
      <c r="B180" s="11"/>
      <c r="C180" s="12"/>
      <c r="D180" s="13"/>
      <c r="E180" s="15"/>
      <c r="F180" s="13"/>
      <c r="G180" s="13"/>
      <c r="H180" s="13"/>
      <c r="I180" s="13"/>
      <c r="J180" s="13"/>
      <c r="K180" s="13"/>
    </row>
    <row r="181" spans="1:11" ht="15.75" x14ac:dyDescent="0.25">
      <c r="A181" s="5"/>
      <c r="B181" s="6"/>
      <c r="C181" s="5"/>
      <c r="D181" s="15"/>
      <c r="E181" s="15"/>
      <c r="F181" s="15"/>
      <c r="G181" s="15"/>
      <c r="H181" s="15"/>
      <c r="I181" s="15"/>
      <c r="J181" s="15"/>
    </row>
    <row r="182" spans="1:11" ht="15.75" x14ac:dyDescent="0.25">
      <c r="A182" s="5"/>
      <c r="B182" s="6"/>
      <c r="C182" s="5"/>
      <c r="D182" s="15"/>
      <c r="E182" s="15"/>
      <c r="F182" s="15"/>
      <c r="G182" s="15"/>
      <c r="H182" s="15"/>
      <c r="I182" s="15"/>
      <c r="J182" s="15"/>
    </row>
    <row r="183" spans="1:11" ht="15.75" x14ac:dyDescent="0.25">
      <c r="A183" s="5"/>
      <c r="B183" s="6"/>
      <c r="C183" s="5"/>
      <c r="D183" s="15"/>
      <c r="E183" s="15"/>
      <c r="F183" s="15"/>
      <c r="G183" s="15"/>
      <c r="H183" s="15"/>
      <c r="I183" s="15"/>
      <c r="J183" s="15"/>
    </row>
    <row r="184" spans="1:11" ht="15.75" x14ac:dyDescent="0.25">
      <c r="A184" s="5"/>
      <c r="B184" s="6"/>
      <c r="C184" s="5"/>
      <c r="D184" s="15"/>
      <c r="E184" s="15"/>
      <c r="F184" s="15"/>
      <c r="G184" s="15"/>
      <c r="H184" s="15"/>
      <c r="I184" s="15"/>
      <c r="J184" s="15"/>
    </row>
    <row r="185" spans="1:11" ht="15.75" x14ac:dyDescent="0.25">
      <c r="A185" s="5"/>
      <c r="B185" s="6"/>
      <c r="C185" s="5"/>
      <c r="D185" s="15"/>
      <c r="E185" s="15"/>
      <c r="F185" s="15"/>
      <c r="G185" s="15"/>
      <c r="H185" s="15"/>
      <c r="I185" s="15"/>
      <c r="J185" s="15"/>
    </row>
    <row r="186" spans="1:11" ht="15.75" x14ac:dyDescent="0.25">
      <c r="A186" s="5"/>
      <c r="B186" s="6"/>
      <c r="C186" s="5"/>
      <c r="D186" s="15"/>
      <c r="E186" s="15"/>
      <c r="F186" s="15"/>
      <c r="G186" s="15"/>
      <c r="H186" s="15"/>
      <c r="I186" s="15"/>
      <c r="J186" s="15"/>
    </row>
    <row r="187" spans="1:11" ht="15.75" x14ac:dyDescent="0.25">
      <c r="A187" s="5"/>
      <c r="B187" s="6"/>
      <c r="C187" s="5"/>
      <c r="D187" s="15"/>
      <c r="E187" s="15"/>
      <c r="F187" s="15"/>
      <c r="G187" s="15"/>
      <c r="H187" s="15"/>
      <c r="I187" s="15"/>
      <c r="J187" s="15"/>
    </row>
    <row r="188" spans="1:11" ht="15.75" x14ac:dyDescent="0.25">
      <c r="A188" s="5"/>
      <c r="B188" s="6"/>
      <c r="C188" s="5"/>
      <c r="D188" s="15"/>
      <c r="E188" s="15"/>
      <c r="F188" s="15"/>
      <c r="G188" s="15"/>
      <c r="H188" s="15"/>
      <c r="I188" s="15"/>
      <c r="J188" s="15"/>
    </row>
    <row r="189" spans="1:11" ht="15.75" x14ac:dyDescent="0.25">
      <c r="A189" s="5"/>
      <c r="B189" s="6"/>
      <c r="C189" s="5"/>
      <c r="D189" s="15"/>
      <c r="E189" s="15"/>
      <c r="F189" s="15"/>
      <c r="G189" s="15"/>
      <c r="H189" s="15"/>
      <c r="I189" s="15"/>
      <c r="J189" s="15"/>
    </row>
    <row r="190" spans="1:11" x14ac:dyDescent="0.25">
      <c r="A190" s="5"/>
      <c r="B190" s="5"/>
      <c r="C190" s="5"/>
      <c r="D190" s="15"/>
      <c r="E190" s="15"/>
      <c r="F190" s="15"/>
      <c r="G190" s="15"/>
      <c r="H190" s="15"/>
      <c r="I190" s="15"/>
      <c r="J190" s="15"/>
    </row>
    <row r="191" spans="1:11" x14ac:dyDescent="0.25">
      <c r="A191" s="5"/>
      <c r="B191" s="5"/>
      <c r="C191" s="5"/>
      <c r="D191" s="15"/>
      <c r="E191" s="15"/>
      <c r="F191" s="15"/>
      <c r="G191" s="15"/>
      <c r="H191" s="15"/>
      <c r="I191" s="15"/>
      <c r="J191" s="15"/>
    </row>
    <row r="192" spans="1:11" x14ac:dyDescent="0.25">
      <c r="A192" s="5"/>
      <c r="B192" s="5"/>
      <c r="C192" s="5"/>
      <c r="D192" s="15"/>
      <c r="E192" s="15"/>
      <c r="F192" s="15"/>
      <c r="G192" s="15"/>
      <c r="H192" s="15"/>
      <c r="I192" s="15"/>
      <c r="J192" s="15"/>
    </row>
    <row r="193" spans="1:11" x14ac:dyDescent="0.25">
      <c r="A193" s="5"/>
      <c r="B193" s="5"/>
      <c r="C193" s="5"/>
      <c r="D193" s="15"/>
      <c r="E193" s="15"/>
      <c r="F193" s="15"/>
      <c r="G193" s="15"/>
      <c r="H193" s="15"/>
      <c r="I193" s="15"/>
      <c r="J193" s="15"/>
    </row>
    <row r="194" spans="1:11" x14ac:dyDescent="0.25">
      <c r="A194" s="5"/>
      <c r="B194" s="5"/>
      <c r="C194" s="5"/>
      <c r="D194" s="15"/>
      <c r="E194" s="15"/>
      <c r="F194" s="15"/>
      <c r="G194" s="15"/>
      <c r="H194" s="15"/>
      <c r="I194" s="15"/>
      <c r="J194" s="15"/>
    </row>
    <row r="195" spans="1:11" x14ac:dyDescent="0.25">
      <c r="A195" s="5"/>
      <c r="B195" s="5"/>
      <c r="C195" s="5"/>
      <c r="D195" s="15"/>
      <c r="E195" s="15"/>
      <c r="F195" s="15"/>
      <c r="G195" s="15"/>
      <c r="H195" s="15"/>
      <c r="I195" s="15"/>
      <c r="J195" s="15"/>
    </row>
    <row r="196" spans="1:11" x14ac:dyDescent="0.25">
      <c r="A196" s="5"/>
      <c r="B196" s="5"/>
      <c r="C196" s="5"/>
      <c r="D196" s="15"/>
      <c r="E196" s="15"/>
      <c r="F196" s="15"/>
      <c r="G196" s="15"/>
      <c r="H196" s="15"/>
      <c r="I196" s="15"/>
      <c r="J196" s="15"/>
    </row>
    <row r="197" spans="1:11" x14ac:dyDescent="0.25">
      <c r="A197" s="5"/>
      <c r="B197" s="5"/>
      <c r="C197" s="5"/>
      <c r="D197" s="15"/>
      <c r="E197" s="15"/>
      <c r="F197" s="15"/>
      <c r="G197" s="15"/>
      <c r="H197" s="15"/>
      <c r="I197" s="15"/>
      <c r="J197" s="15"/>
    </row>
    <row r="198" spans="1:11" ht="15.75" x14ac:dyDescent="0.25">
      <c r="A198" s="5"/>
      <c r="B198" s="6" t="s">
        <v>1</v>
      </c>
      <c r="C198" s="5"/>
      <c r="D198" s="15"/>
      <c r="E198" s="15"/>
      <c r="F198" s="15"/>
      <c r="G198" s="15"/>
      <c r="H198" s="15"/>
      <c r="I198" s="15"/>
      <c r="J198" s="15"/>
    </row>
    <row r="199" spans="1:11" ht="15.75" x14ac:dyDescent="0.25">
      <c r="A199" s="5"/>
      <c r="B199" s="6" t="s">
        <v>2</v>
      </c>
      <c r="C199" s="5"/>
      <c r="D199" s="15"/>
      <c r="E199" s="15"/>
      <c r="F199" s="15"/>
      <c r="G199" s="15"/>
      <c r="H199" s="15"/>
      <c r="I199" s="15"/>
      <c r="J199" s="15"/>
    </row>
    <row r="200" spans="1:11" ht="15.75" x14ac:dyDescent="0.25">
      <c r="A200" s="5"/>
      <c r="B200" s="6" t="s">
        <v>3</v>
      </c>
      <c r="C200" s="5"/>
      <c r="D200" s="15"/>
      <c r="E200" s="15"/>
      <c r="F200" s="15"/>
      <c r="G200" s="15"/>
      <c r="H200" s="15"/>
      <c r="I200" s="15"/>
      <c r="J200" s="15"/>
    </row>
    <row r="201" spans="1:11" ht="15.75" x14ac:dyDescent="0.25">
      <c r="A201" s="5"/>
      <c r="B201" s="6"/>
      <c r="C201" s="5"/>
      <c r="D201" s="15"/>
      <c r="E201" s="15"/>
      <c r="F201" s="15"/>
      <c r="G201" s="15"/>
      <c r="H201" s="15"/>
      <c r="I201" s="15"/>
      <c r="J201" s="15"/>
    </row>
    <row r="202" spans="1:11" x14ac:dyDescent="0.25">
      <c r="A202" s="5"/>
      <c r="B202" s="135"/>
      <c r="C202" s="134"/>
      <c r="D202" s="135" t="s">
        <v>250</v>
      </c>
      <c r="E202" s="194" t="s">
        <v>252</v>
      </c>
      <c r="F202" s="194"/>
      <c r="G202" s="194"/>
      <c r="H202" s="194"/>
      <c r="I202" s="9" t="s">
        <v>5</v>
      </c>
      <c r="J202" s="9"/>
      <c r="K202" s="55"/>
    </row>
    <row r="203" spans="1:11" x14ac:dyDescent="0.25">
      <c r="A203" s="5"/>
      <c r="B203" s="135" t="s">
        <v>4</v>
      </c>
      <c r="C203" s="134"/>
      <c r="D203" s="135" t="s">
        <v>31</v>
      </c>
      <c r="E203" s="194" t="s">
        <v>253</v>
      </c>
      <c r="F203" s="194"/>
      <c r="G203" s="194"/>
      <c r="H203" s="194"/>
      <c r="I203" s="194" t="s">
        <v>254</v>
      </c>
      <c r="J203" s="194"/>
      <c r="K203" s="55"/>
    </row>
    <row r="204" spans="1:11" x14ac:dyDescent="0.25">
      <c r="A204" s="5"/>
      <c r="B204" s="135" t="s">
        <v>6</v>
      </c>
      <c r="C204" s="135" t="s">
        <v>251</v>
      </c>
      <c r="D204" s="135" t="s">
        <v>7</v>
      </c>
      <c r="E204" s="194"/>
      <c r="F204" s="194"/>
      <c r="G204" s="194"/>
      <c r="H204" s="194"/>
      <c r="I204" s="135" t="s">
        <v>8</v>
      </c>
      <c r="J204" s="135"/>
      <c r="K204" s="55"/>
    </row>
    <row r="205" spans="1:11" x14ac:dyDescent="0.25">
      <c r="A205" s="5"/>
      <c r="B205" s="135" t="s">
        <v>9</v>
      </c>
      <c r="C205" s="135" t="s">
        <v>10</v>
      </c>
      <c r="D205" s="135">
        <v>2018</v>
      </c>
      <c r="E205" s="135" t="s">
        <v>11</v>
      </c>
      <c r="F205" s="135" t="s">
        <v>12</v>
      </c>
      <c r="G205" s="135" t="s">
        <v>13</v>
      </c>
      <c r="H205" s="135" t="s">
        <v>14</v>
      </c>
      <c r="I205" s="135" t="s">
        <v>15</v>
      </c>
      <c r="J205" s="135" t="s">
        <v>16</v>
      </c>
      <c r="K205" s="135" t="s">
        <v>62</v>
      </c>
    </row>
    <row r="206" spans="1:11" ht="15.75" x14ac:dyDescent="0.25">
      <c r="A206" s="5"/>
      <c r="B206" s="6"/>
      <c r="C206" s="5"/>
      <c r="D206" s="15"/>
      <c r="E206" s="15"/>
      <c r="F206" s="15"/>
      <c r="G206" s="15"/>
      <c r="H206" s="15"/>
      <c r="I206" s="15"/>
      <c r="J206" s="15"/>
    </row>
    <row r="207" spans="1:11" x14ac:dyDescent="0.25">
      <c r="A207" s="5"/>
      <c r="B207" s="11"/>
      <c r="C207" s="16"/>
      <c r="D207" s="13"/>
      <c r="E207" s="15"/>
      <c r="F207" s="13"/>
      <c r="G207" s="13"/>
      <c r="H207" s="13"/>
      <c r="I207" s="13"/>
      <c r="J207" s="13"/>
    </row>
    <row r="208" spans="1:11" x14ac:dyDescent="0.25">
      <c r="A208" s="5"/>
      <c r="B208" s="11"/>
      <c r="C208" s="16" t="s">
        <v>47</v>
      </c>
      <c r="D208" s="13"/>
      <c r="E208" s="15"/>
      <c r="F208" s="13"/>
      <c r="G208" s="13"/>
      <c r="H208" s="13"/>
      <c r="I208" s="13"/>
      <c r="J208" s="13"/>
      <c r="K208" s="13"/>
    </row>
    <row r="209" spans="1:11" x14ac:dyDescent="0.25">
      <c r="A209" s="5"/>
      <c r="B209" s="11"/>
      <c r="C209" s="16"/>
      <c r="D209" s="17"/>
      <c r="E209" s="15"/>
      <c r="F209" s="13"/>
      <c r="G209" s="13"/>
      <c r="H209" s="13"/>
      <c r="I209" s="13"/>
      <c r="J209" s="13"/>
      <c r="K209" s="13"/>
    </row>
    <row r="210" spans="1:11" x14ac:dyDescent="0.25">
      <c r="A210" s="5"/>
      <c r="B210" s="11">
        <v>1</v>
      </c>
      <c r="C210" s="12" t="s">
        <v>40</v>
      </c>
      <c r="D210" s="13">
        <v>11493</v>
      </c>
      <c r="E210" s="13">
        <v>709.53</v>
      </c>
      <c r="F210" s="13">
        <v>344.78999999999996</v>
      </c>
      <c r="G210" s="13">
        <v>2011.2750000000001</v>
      </c>
      <c r="H210" s="13">
        <v>229.86</v>
      </c>
      <c r="I210" s="13">
        <v>2873.25</v>
      </c>
      <c r="J210" s="13">
        <v>19155</v>
      </c>
      <c r="K210" s="13"/>
    </row>
    <row r="211" spans="1:11" x14ac:dyDescent="0.25">
      <c r="A211" s="5"/>
      <c r="B211" s="11">
        <v>2</v>
      </c>
      <c r="C211" s="12" t="s">
        <v>48</v>
      </c>
      <c r="D211" s="13">
        <v>59723.1</v>
      </c>
      <c r="E211" s="13">
        <v>1691.65</v>
      </c>
      <c r="F211" s="13">
        <v>1791.693</v>
      </c>
      <c r="G211" s="13">
        <v>10451.5425</v>
      </c>
      <c r="H211" s="13">
        <v>1194.462</v>
      </c>
      <c r="I211" s="13">
        <v>14930.775</v>
      </c>
      <c r="J211" s="13">
        <v>99538.5</v>
      </c>
      <c r="K211" s="13"/>
    </row>
    <row r="212" spans="1:11" x14ac:dyDescent="0.25">
      <c r="A212" s="5"/>
      <c r="B212" s="11">
        <v>3</v>
      </c>
      <c r="C212" s="12" t="s">
        <v>49</v>
      </c>
      <c r="D212" s="13">
        <v>20619</v>
      </c>
      <c r="E212" s="13">
        <v>959.67</v>
      </c>
      <c r="F212" s="13">
        <v>618.56999999999994</v>
      </c>
      <c r="G212" s="13">
        <v>3608.3249999999998</v>
      </c>
      <c r="H212" s="13">
        <v>412.38</v>
      </c>
      <c r="I212" s="13">
        <v>5154.75</v>
      </c>
      <c r="J212" s="13">
        <v>34365</v>
      </c>
      <c r="K212" s="13"/>
    </row>
    <row r="213" spans="1:11" x14ac:dyDescent="0.25">
      <c r="A213" s="5"/>
      <c r="B213" s="11"/>
      <c r="C213" s="16" t="s">
        <v>29</v>
      </c>
      <c r="D213" s="17">
        <v>91835.1</v>
      </c>
      <c r="E213" s="17">
        <v>3360.8500000000004</v>
      </c>
      <c r="F213" s="17">
        <v>2755.0529999999999</v>
      </c>
      <c r="G213" s="17">
        <v>16071.142499999998</v>
      </c>
      <c r="H213" s="17">
        <v>1836.7020000000002</v>
      </c>
      <c r="I213" s="17"/>
      <c r="J213" s="17"/>
      <c r="K213" s="17"/>
    </row>
    <row r="214" spans="1:11" x14ac:dyDescent="0.25">
      <c r="A214" s="5"/>
      <c r="B214" s="11"/>
      <c r="C214" s="16" t="s">
        <v>30</v>
      </c>
      <c r="D214" s="17">
        <v>1102021.2000000002</v>
      </c>
      <c r="E214" s="17">
        <v>40330.200000000004</v>
      </c>
      <c r="F214" s="17">
        <v>33060.635999999999</v>
      </c>
      <c r="G214" s="17">
        <v>192853.70999999996</v>
      </c>
      <c r="H214" s="17">
        <v>22040.424000000003</v>
      </c>
      <c r="I214" s="17">
        <v>22958.775000000001</v>
      </c>
      <c r="J214" s="17">
        <v>153058.5</v>
      </c>
      <c r="K214" s="17">
        <v>1566323.4450000001</v>
      </c>
    </row>
    <row r="215" spans="1:11" x14ac:dyDescent="0.25">
      <c r="A215" s="5"/>
      <c r="B215" s="11"/>
      <c r="C215" s="12"/>
      <c r="D215" s="13"/>
      <c r="E215" s="13"/>
      <c r="F215" s="13"/>
      <c r="G215" s="13"/>
      <c r="H215" s="13"/>
      <c r="I215" s="13"/>
      <c r="J215" s="13"/>
      <c r="K215" s="13"/>
    </row>
    <row r="216" spans="1:11" ht="15.75" x14ac:dyDescent="0.25">
      <c r="A216" s="5"/>
      <c r="B216" s="6"/>
      <c r="C216" s="5"/>
      <c r="D216" s="15"/>
      <c r="E216" s="15"/>
      <c r="F216" s="15"/>
      <c r="G216" s="15"/>
      <c r="H216" s="15"/>
      <c r="I216" s="15"/>
      <c r="J216" s="15"/>
    </row>
    <row r="217" spans="1:11" ht="15.75" x14ac:dyDescent="0.25">
      <c r="A217" s="5"/>
      <c r="B217" s="6"/>
      <c r="C217" s="5"/>
      <c r="D217" s="15"/>
      <c r="E217" s="15"/>
      <c r="F217" s="15"/>
      <c r="G217" s="15"/>
      <c r="H217" s="15"/>
      <c r="I217" s="15"/>
      <c r="J217" s="15"/>
    </row>
    <row r="218" spans="1:11" ht="15.75" x14ac:dyDescent="0.25">
      <c r="A218" s="5"/>
      <c r="B218" s="6"/>
      <c r="C218" s="5"/>
      <c r="D218" s="15"/>
      <c r="E218" s="15"/>
      <c r="F218" s="15"/>
      <c r="G218" s="15"/>
      <c r="H218" s="15"/>
      <c r="I218" s="15"/>
      <c r="J218" s="15"/>
    </row>
    <row r="219" spans="1:11" ht="15.75" x14ac:dyDescent="0.25">
      <c r="A219" s="5"/>
      <c r="B219" s="6"/>
      <c r="C219" s="5"/>
      <c r="D219" s="15"/>
      <c r="E219" s="15"/>
      <c r="F219" s="15"/>
      <c r="G219" s="15"/>
      <c r="H219" s="15"/>
      <c r="I219" s="15"/>
      <c r="J219" s="15"/>
    </row>
    <row r="220" spans="1:11" ht="15.75" x14ac:dyDescent="0.25">
      <c r="A220" s="5"/>
      <c r="B220" s="6"/>
      <c r="C220" s="5"/>
      <c r="D220" s="15"/>
      <c r="E220" s="15"/>
      <c r="F220" s="15"/>
      <c r="G220" s="15"/>
      <c r="H220" s="15"/>
      <c r="I220" s="15"/>
      <c r="J220" s="15"/>
    </row>
    <row r="221" spans="1:11" x14ac:dyDescent="0.25">
      <c r="A221" s="5"/>
      <c r="B221" s="5"/>
      <c r="C221" s="5"/>
      <c r="D221" s="15"/>
      <c r="E221" s="15"/>
      <c r="F221" s="15"/>
      <c r="G221" s="15"/>
      <c r="H221" s="15"/>
      <c r="I221" s="15"/>
      <c r="J221" s="15"/>
    </row>
    <row r="222" spans="1:11" x14ac:dyDescent="0.25">
      <c r="A222" s="5"/>
      <c r="B222" s="5"/>
      <c r="C222" s="5"/>
      <c r="D222" s="15"/>
      <c r="E222" s="15"/>
      <c r="F222" s="15"/>
      <c r="G222" s="15"/>
      <c r="H222" s="15"/>
      <c r="I222" s="15"/>
      <c r="J222" s="15"/>
    </row>
    <row r="223" spans="1:11" x14ac:dyDescent="0.25">
      <c r="A223" s="5"/>
      <c r="B223" s="5"/>
      <c r="C223" s="5"/>
      <c r="D223" s="15"/>
      <c r="E223" s="15"/>
      <c r="F223" s="15"/>
      <c r="G223" s="15"/>
      <c r="H223" s="15"/>
      <c r="I223" s="15"/>
      <c r="J223" s="15"/>
    </row>
    <row r="224" spans="1:11" x14ac:dyDescent="0.25">
      <c r="A224" s="5"/>
      <c r="B224" s="5"/>
      <c r="C224" s="5"/>
      <c r="D224" s="15"/>
      <c r="E224" s="15"/>
      <c r="F224" s="15"/>
      <c r="G224" s="15"/>
      <c r="H224" s="15"/>
      <c r="I224" s="15"/>
      <c r="J224" s="15"/>
    </row>
    <row r="225" spans="1:11" x14ac:dyDescent="0.25">
      <c r="A225" s="5"/>
      <c r="B225" s="5"/>
      <c r="C225" s="5"/>
      <c r="D225" s="15"/>
      <c r="E225" s="15"/>
      <c r="F225" s="15"/>
      <c r="G225" s="15"/>
      <c r="H225" s="15"/>
      <c r="I225" s="15"/>
      <c r="J225" s="15"/>
    </row>
    <row r="226" spans="1:11" x14ac:dyDescent="0.25">
      <c r="A226" s="5"/>
      <c r="B226" s="5"/>
      <c r="C226" s="5"/>
      <c r="D226" s="15"/>
      <c r="E226" s="15"/>
      <c r="F226" s="15"/>
      <c r="G226" s="15"/>
      <c r="H226" s="15"/>
      <c r="I226" s="15"/>
      <c r="J226" s="15"/>
    </row>
    <row r="227" spans="1:11" x14ac:dyDescent="0.25">
      <c r="A227" s="5"/>
      <c r="B227" s="5"/>
      <c r="C227" s="5"/>
      <c r="D227" s="15"/>
      <c r="E227" s="15"/>
      <c r="F227" s="15"/>
      <c r="G227" s="15"/>
      <c r="H227" s="15"/>
      <c r="I227" s="15"/>
      <c r="J227" s="15"/>
    </row>
    <row r="228" spans="1:11" x14ac:dyDescent="0.25">
      <c r="A228" s="5"/>
      <c r="B228" s="5"/>
      <c r="C228" s="5"/>
      <c r="D228" s="15"/>
      <c r="E228" s="15"/>
      <c r="F228" s="15"/>
      <c r="G228" s="15"/>
      <c r="H228" s="15"/>
      <c r="I228" s="15"/>
      <c r="J228" s="15"/>
    </row>
    <row r="229" spans="1:11" x14ac:dyDescent="0.25">
      <c r="A229" s="5"/>
      <c r="B229" s="5"/>
      <c r="C229" s="5"/>
      <c r="D229" s="15"/>
      <c r="E229" s="15"/>
      <c r="F229" s="15"/>
      <c r="G229" s="15"/>
      <c r="H229" s="15"/>
      <c r="I229" s="15"/>
      <c r="J229" s="15"/>
    </row>
    <row r="230" spans="1:11" ht="15.75" x14ac:dyDescent="0.25">
      <c r="A230" s="5"/>
      <c r="B230" s="6" t="s">
        <v>1</v>
      </c>
      <c r="C230" s="5"/>
      <c r="D230" s="15"/>
      <c r="E230" s="15"/>
      <c r="F230" s="15"/>
      <c r="G230" s="15"/>
      <c r="H230" s="15"/>
      <c r="I230" s="15"/>
      <c r="J230" s="15"/>
    </row>
    <row r="231" spans="1:11" ht="15.75" x14ac:dyDescent="0.25">
      <c r="A231" s="5"/>
      <c r="B231" s="6" t="s">
        <v>2</v>
      </c>
      <c r="C231" s="5"/>
      <c r="D231" s="15"/>
      <c r="E231" s="15"/>
      <c r="F231" s="15"/>
      <c r="G231" s="15"/>
      <c r="H231" s="15"/>
      <c r="I231" s="15"/>
      <c r="J231" s="15"/>
    </row>
    <row r="232" spans="1:11" ht="15.75" x14ac:dyDescent="0.25">
      <c r="A232" s="5"/>
      <c r="B232" s="6" t="s">
        <v>3</v>
      </c>
      <c r="C232" s="5"/>
      <c r="D232" s="15"/>
      <c r="E232" s="15"/>
      <c r="F232" s="15"/>
      <c r="G232" s="15"/>
      <c r="H232" s="15"/>
      <c r="I232" s="15"/>
      <c r="J232" s="15"/>
    </row>
    <row r="233" spans="1:11" x14ac:dyDescent="0.25">
      <c r="A233" s="5"/>
      <c r="B233" s="5"/>
      <c r="C233" s="5"/>
      <c r="D233" s="15"/>
      <c r="E233" s="15"/>
      <c r="F233" s="15"/>
      <c r="G233" s="15"/>
      <c r="H233" s="15"/>
      <c r="I233" s="15"/>
      <c r="J233" s="15"/>
    </row>
    <row r="234" spans="1:11" x14ac:dyDescent="0.25">
      <c r="A234" s="5"/>
      <c r="B234" s="135"/>
      <c r="C234" s="134"/>
      <c r="D234" s="135" t="s">
        <v>250</v>
      </c>
      <c r="E234" s="194" t="s">
        <v>252</v>
      </c>
      <c r="F234" s="194"/>
      <c r="G234" s="194"/>
      <c r="H234" s="194"/>
      <c r="I234" s="9" t="s">
        <v>5</v>
      </c>
      <c r="J234" s="9"/>
      <c r="K234" s="55"/>
    </row>
    <row r="235" spans="1:11" x14ac:dyDescent="0.25">
      <c r="A235" s="5"/>
      <c r="B235" s="135" t="s">
        <v>4</v>
      </c>
      <c r="C235" s="134"/>
      <c r="D235" s="135" t="s">
        <v>31</v>
      </c>
      <c r="E235" s="194" t="s">
        <v>253</v>
      </c>
      <c r="F235" s="194"/>
      <c r="G235" s="194"/>
      <c r="H235" s="194"/>
      <c r="I235" s="194" t="s">
        <v>254</v>
      </c>
      <c r="J235" s="194"/>
      <c r="K235" s="55"/>
    </row>
    <row r="236" spans="1:11" x14ac:dyDescent="0.25">
      <c r="A236" s="5"/>
      <c r="B236" s="135" t="s">
        <v>6</v>
      </c>
      <c r="C236" s="135" t="s">
        <v>251</v>
      </c>
      <c r="D236" s="135" t="s">
        <v>7</v>
      </c>
      <c r="E236" s="194"/>
      <c r="F236" s="194"/>
      <c r="G236" s="194"/>
      <c r="H236" s="194"/>
      <c r="I236" s="135" t="s">
        <v>8</v>
      </c>
      <c r="J236" s="135"/>
      <c r="K236" s="55"/>
    </row>
    <row r="237" spans="1:11" x14ac:dyDescent="0.25">
      <c r="A237" s="5"/>
      <c r="B237" s="135" t="s">
        <v>9</v>
      </c>
      <c r="C237" s="135" t="s">
        <v>10</v>
      </c>
      <c r="D237" s="135">
        <v>2018</v>
      </c>
      <c r="E237" s="135" t="s">
        <v>11</v>
      </c>
      <c r="F237" s="135" t="s">
        <v>12</v>
      </c>
      <c r="G237" s="135" t="s">
        <v>13</v>
      </c>
      <c r="H237" s="135" t="s">
        <v>14</v>
      </c>
      <c r="I237" s="135" t="s">
        <v>15</v>
      </c>
      <c r="J237" s="135" t="s">
        <v>16</v>
      </c>
      <c r="K237" s="135" t="s">
        <v>62</v>
      </c>
    </row>
    <row r="238" spans="1:11" x14ac:dyDescent="0.25">
      <c r="A238" s="5"/>
      <c r="B238" s="5"/>
      <c r="C238" s="5"/>
      <c r="D238" s="15"/>
      <c r="E238" s="15"/>
      <c r="F238" s="15"/>
      <c r="G238" s="15"/>
      <c r="H238" s="15"/>
      <c r="I238" s="15"/>
      <c r="J238" s="15"/>
    </row>
    <row r="239" spans="1:11" x14ac:dyDescent="0.25">
      <c r="A239" s="5"/>
      <c r="B239" s="11"/>
      <c r="C239" s="16"/>
      <c r="D239" s="13"/>
      <c r="E239" s="13"/>
      <c r="F239" s="13"/>
      <c r="G239" s="13"/>
      <c r="H239" s="13"/>
      <c r="I239" s="13"/>
      <c r="J239" s="13"/>
    </row>
    <row r="240" spans="1:11" x14ac:dyDescent="0.25">
      <c r="A240" s="5"/>
      <c r="B240" s="11"/>
      <c r="C240" s="16" t="s">
        <v>50</v>
      </c>
      <c r="D240" s="13"/>
      <c r="E240" s="13"/>
      <c r="F240" s="13"/>
      <c r="G240" s="13"/>
      <c r="H240" s="13"/>
      <c r="I240" s="13"/>
      <c r="J240" s="13"/>
      <c r="K240" s="13"/>
    </row>
    <row r="241" spans="1:11" x14ac:dyDescent="0.25">
      <c r="A241" s="5"/>
      <c r="B241" s="11"/>
      <c r="C241" s="16"/>
      <c r="D241" s="17"/>
      <c r="E241" s="13"/>
      <c r="F241" s="13"/>
      <c r="G241" s="13"/>
      <c r="H241" s="13"/>
      <c r="I241" s="13"/>
      <c r="J241" s="13"/>
      <c r="K241" s="13"/>
    </row>
    <row r="242" spans="1:11" x14ac:dyDescent="0.25">
      <c r="A242" s="5"/>
      <c r="B242" s="11">
        <v>1</v>
      </c>
      <c r="C242" s="12" t="s">
        <v>51</v>
      </c>
      <c r="D242" s="13">
        <v>47338.5</v>
      </c>
      <c r="E242" s="13">
        <v>1691.65</v>
      </c>
      <c r="F242" s="13">
        <v>1420.155</v>
      </c>
      <c r="G242" s="13">
        <v>8284.2374999999993</v>
      </c>
      <c r="H242" s="13">
        <v>946.77</v>
      </c>
      <c r="I242" s="13">
        <v>11834.625</v>
      </c>
      <c r="J242" s="13">
        <v>78897.5</v>
      </c>
      <c r="K242" s="13"/>
    </row>
    <row r="243" spans="1:11" x14ac:dyDescent="0.25">
      <c r="A243" s="5"/>
      <c r="B243" s="11">
        <v>2</v>
      </c>
      <c r="C243" s="12" t="s">
        <v>40</v>
      </c>
      <c r="D243" s="13">
        <v>11493</v>
      </c>
      <c r="E243" s="13">
        <v>709.53</v>
      </c>
      <c r="F243" s="13">
        <v>344.78999999999996</v>
      </c>
      <c r="G243" s="13">
        <v>2011.2750000000001</v>
      </c>
      <c r="H243" s="13">
        <v>229.86</v>
      </c>
      <c r="I243" s="13">
        <v>2873.25</v>
      </c>
      <c r="J243" s="13">
        <v>19155</v>
      </c>
      <c r="K243" s="13"/>
    </row>
    <row r="244" spans="1:11" x14ac:dyDescent="0.25">
      <c r="A244" s="5"/>
      <c r="B244" s="11">
        <v>3</v>
      </c>
      <c r="C244" s="12" t="s">
        <v>52</v>
      </c>
      <c r="D244" s="13">
        <v>47338.5</v>
      </c>
      <c r="E244" s="13">
        <v>1691.65</v>
      </c>
      <c r="F244" s="13">
        <v>1420.155</v>
      </c>
      <c r="G244" s="13">
        <v>8284.2374999999993</v>
      </c>
      <c r="H244" s="13">
        <v>946.77</v>
      </c>
      <c r="I244" s="13">
        <v>11834.625</v>
      </c>
      <c r="J244" s="13">
        <v>78897.5</v>
      </c>
      <c r="K244" s="13"/>
    </row>
    <row r="245" spans="1:11" x14ac:dyDescent="0.25">
      <c r="A245" s="5"/>
      <c r="B245" s="11">
        <v>4</v>
      </c>
      <c r="C245" s="12" t="s">
        <v>53</v>
      </c>
      <c r="D245" s="13">
        <v>59723.1</v>
      </c>
      <c r="E245" s="13">
        <v>1691.65</v>
      </c>
      <c r="F245" s="13">
        <v>1791.693</v>
      </c>
      <c r="G245" s="13">
        <v>10451.5425</v>
      </c>
      <c r="H245" s="13">
        <v>1194.462</v>
      </c>
      <c r="I245" s="13">
        <v>14930.775</v>
      </c>
      <c r="J245" s="13">
        <v>99538.5</v>
      </c>
      <c r="K245" s="13"/>
    </row>
    <row r="246" spans="1:11" x14ac:dyDescent="0.25">
      <c r="A246" s="5"/>
      <c r="B246" s="11">
        <v>5</v>
      </c>
      <c r="C246" s="12" t="s">
        <v>54</v>
      </c>
      <c r="D246" s="13">
        <v>24006</v>
      </c>
      <c r="E246" s="13">
        <v>1052.49</v>
      </c>
      <c r="F246" s="13">
        <v>720.18</v>
      </c>
      <c r="G246" s="13">
        <v>4201.05</v>
      </c>
      <c r="H246" s="13">
        <v>480.12</v>
      </c>
      <c r="I246" s="13">
        <v>6001.5</v>
      </c>
      <c r="J246" s="13">
        <v>40010</v>
      </c>
      <c r="K246" s="13"/>
    </row>
    <row r="247" spans="1:11" x14ac:dyDescent="0.25">
      <c r="A247" s="5"/>
      <c r="B247" s="11">
        <v>6</v>
      </c>
      <c r="C247" s="12" t="s">
        <v>55</v>
      </c>
      <c r="D247" s="13">
        <v>20619</v>
      </c>
      <c r="E247" s="13">
        <v>959.67</v>
      </c>
      <c r="F247" s="13">
        <v>618.56999999999994</v>
      </c>
      <c r="G247" s="13">
        <v>3608.3249999999998</v>
      </c>
      <c r="H247" s="13">
        <v>412.38</v>
      </c>
      <c r="I247" s="13">
        <v>5154.75</v>
      </c>
      <c r="J247" s="13">
        <v>34365</v>
      </c>
      <c r="K247" s="13"/>
    </row>
    <row r="248" spans="1:11" x14ac:dyDescent="0.25">
      <c r="A248" s="5"/>
      <c r="B248" s="11">
        <v>7</v>
      </c>
      <c r="C248" s="12" t="s">
        <v>56</v>
      </c>
      <c r="D248" s="13">
        <v>20619</v>
      </c>
      <c r="E248" s="13">
        <v>959.67</v>
      </c>
      <c r="F248" s="13">
        <v>618.56999999999994</v>
      </c>
      <c r="G248" s="13">
        <v>3608.3249999999998</v>
      </c>
      <c r="H248" s="13">
        <v>412.38</v>
      </c>
      <c r="I248" s="13">
        <v>5154.75</v>
      </c>
      <c r="J248" s="13">
        <v>34365</v>
      </c>
      <c r="K248" s="13"/>
    </row>
    <row r="249" spans="1:11" x14ac:dyDescent="0.25">
      <c r="A249" s="5"/>
      <c r="B249" s="11">
        <v>8</v>
      </c>
      <c r="C249" s="12" t="s">
        <v>57</v>
      </c>
      <c r="D249" s="13">
        <v>8763</v>
      </c>
      <c r="E249" s="13">
        <v>634.70000000000005</v>
      </c>
      <c r="F249" s="13">
        <v>262.89</v>
      </c>
      <c r="G249" s="13">
        <v>1533.5250000000001</v>
      </c>
      <c r="H249" s="13">
        <v>175.26</v>
      </c>
      <c r="I249" s="13">
        <v>2190.75</v>
      </c>
      <c r="J249" s="13">
        <v>14605.000000000002</v>
      </c>
      <c r="K249" s="13"/>
    </row>
    <row r="250" spans="1:11" x14ac:dyDescent="0.25">
      <c r="A250" s="5"/>
      <c r="B250" s="11">
        <v>9</v>
      </c>
      <c r="C250" s="12" t="s">
        <v>57</v>
      </c>
      <c r="D250" s="13">
        <v>8763</v>
      </c>
      <c r="E250" s="13">
        <v>634.70000000000005</v>
      </c>
      <c r="F250" s="13">
        <v>262.89</v>
      </c>
      <c r="G250" s="13">
        <v>1533.5250000000001</v>
      </c>
      <c r="H250" s="13">
        <v>175.26</v>
      </c>
      <c r="I250" s="13">
        <v>2190.75</v>
      </c>
      <c r="J250" s="13">
        <v>14605.000000000002</v>
      </c>
      <c r="K250" s="13"/>
    </row>
    <row r="251" spans="1:11" x14ac:dyDescent="0.25">
      <c r="A251" s="5"/>
      <c r="B251" s="11">
        <v>10</v>
      </c>
      <c r="C251" s="12" t="s">
        <v>58</v>
      </c>
      <c r="D251" s="13">
        <v>20619</v>
      </c>
      <c r="E251" s="13">
        <v>932.74</v>
      </c>
      <c r="F251" s="13">
        <v>618.56999999999994</v>
      </c>
      <c r="G251" s="13">
        <v>3608.3249999999998</v>
      </c>
      <c r="H251" s="13">
        <v>412.38</v>
      </c>
      <c r="I251" s="13">
        <v>5154.75</v>
      </c>
      <c r="J251" s="13">
        <v>34365</v>
      </c>
      <c r="K251" s="13"/>
    </row>
    <row r="252" spans="1:11" x14ac:dyDescent="0.25">
      <c r="A252" s="5"/>
      <c r="B252" s="11">
        <v>11</v>
      </c>
      <c r="C252" s="12" t="s">
        <v>59</v>
      </c>
      <c r="D252" s="13">
        <v>17023.8</v>
      </c>
      <c r="E252" s="13">
        <v>818.05</v>
      </c>
      <c r="F252" s="13">
        <v>510.71399999999994</v>
      </c>
      <c r="G252" s="13">
        <v>2979.165</v>
      </c>
      <c r="H252" s="13">
        <v>340.476</v>
      </c>
      <c r="I252" s="13">
        <v>4255.95</v>
      </c>
      <c r="J252" s="13">
        <v>28372.999999999996</v>
      </c>
      <c r="K252" s="13"/>
    </row>
    <row r="253" spans="1:11" x14ac:dyDescent="0.25">
      <c r="A253" s="5"/>
      <c r="B253" s="11">
        <v>12</v>
      </c>
      <c r="C253" s="12" t="s">
        <v>41</v>
      </c>
      <c r="D253" s="13">
        <v>12279</v>
      </c>
      <c r="E253" s="13">
        <v>731.07</v>
      </c>
      <c r="F253" s="13">
        <v>368.37</v>
      </c>
      <c r="G253" s="13">
        <v>2148.8249999999998</v>
      </c>
      <c r="H253" s="13">
        <v>245.58</v>
      </c>
      <c r="I253" s="13">
        <v>3069.75</v>
      </c>
      <c r="J253" s="13">
        <v>20465</v>
      </c>
      <c r="K253" s="13"/>
    </row>
    <row r="254" spans="1:11" x14ac:dyDescent="0.25">
      <c r="A254" s="5"/>
      <c r="B254" s="11">
        <v>13</v>
      </c>
      <c r="C254" s="12" t="s">
        <v>57</v>
      </c>
      <c r="D254" s="13">
        <v>8763</v>
      </c>
      <c r="E254" s="13">
        <v>634.70000000000005</v>
      </c>
      <c r="F254" s="13">
        <v>262.89</v>
      </c>
      <c r="G254" s="13">
        <v>1533.5250000000001</v>
      </c>
      <c r="H254" s="13">
        <v>175.26</v>
      </c>
      <c r="I254" s="13">
        <v>2190.75</v>
      </c>
      <c r="J254" s="13">
        <v>14605.000000000002</v>
      </c>
      <c r="K254" s="13"/>
    </row>
    <row r="255" spans="1:11" x14ac:dyDescent="0.25">
      <c r="A255" s="5"/>
      <c r="B255" s="11">
        <v>14</v>
      </c>
      <c r="C255" s="12" t="s">
        <v>41</v>
      </c>
      <c r="D255" s="13">
        <v>12279</v>
      </c>
      <c r="E255" s="13">
        <v>731.07</v>
      </c>
      <c r="F255" s="13">
        <v>368.37</v>
      </c>
      <c r="G255" s="13">
        <v>2148.8249999999998</v>
      </c>
      <c r="H255" s="13">
        <v>245.58</v>
      </c>
      <c r="I255" s="13">
        <v>3069.75</v>
      </c>
      <c r="J255" s="13">
        <v>20465</v>
      </c>
      <c r="K255" s="13"/>
    </row>
    <row r="256" spans="1:11" x14ac:dyDescent="0.25">
      <c r="A256" s="5"/>
      <c r="B256" s="11">
        <v>15</v>
      </c>
      <c r="C256" s="12" t="s">
        <v>41</v>
      </c>
      <c r="D256" s="13">
        <v>12279</v>
      </c>
      <c r="E256" s="13">
        <v>731.07</v>
      </c>
      <c r="F256" s="13">
        <v>368.37</v>
      </c>
      <c r="G256" s="13">
        <v>2148.8249999999998</v>
      </c>
      <c r="H256" s="13">
        <v>245.58</v>
      </c>
      <c r="I256" s="13">
        <v>3069.75</v>
      </c>
      <c r="J256" s="13">
        <v>20465</v>
      </c>
      <c r="K256" s="13"/>
    </row>
    <row r="257" spans="1:11" x14ac:dyDescent="0.25">
      <c r="A257" s="5"/>
      <c r="B257" s="11">
        <v>16</v>
      </c>
      <c r="C257" s="12" t="s">
        <v>60</v>
      </c>
      <c r="D257" s="13">
        <v>47338.5</v>
      </c>
      <c r="E257" s="13">
        <v>1691.65</v>
      </c>
      <c r="F257" s="13">
        <v>1420.155</v>
      </c>
      <c r="G257" s="13">
        <v>8284.2374999999993</v>
      </c>
      <c r="H257" s="13">
        <v>946.77</v>
      </c>
      <c r="I257" s="13">
        <v>11834.625</v>
      </c>
      <c r="J257" s="13">
        <v>78897.5</v>
      </c>
      <c r="K257" s="13"/>
    </row>
    <row r="258" spans="1:11" x14ac:dyDescent="0.25">
      <c r="A258" s="5"/>
      <c r="B258" s="136"/>
      <c r="C258" s="16" t="s">
        <v>29</v>
      </c>
      <c r="D258" s="17">
        <v>379244.39999999997</v>
      </c>
      <c r="E258" s="17">
        <v>16296.06</v>
      </c>
      <c r="F258" s="17">
        <v>11377.332000000002</v>
      </c>
      <c r="G258" s="17">
        <v>66367.76999999999</v>
      </c>
      <c r="H258" s="17">
        <v>7584.8880000000008</v>
      </c>
      <c r="I258" s="17"/>
      <c r="J258" s="17"/>
      <c r="K258" s="17"/>
    </row>
    <row r="259" spans="1:11" x14ac:dyDescent="0.25">
      <c r="A259" s="5"/>
      <c r="B259" s="11"/>
      <c r="C259" s="16" t="s">
        <v>30</v>
      </c>
      <c r="D259" s="17">
        <v>4550932.8</v>
      </c>
      <c r="E259" s="17">
        <v>195552.72</v>
      </c>
      <c r="F259" s="17">
        <v>136527.98400000003</v>
      </c>
      <c r="G259" s="17">
        <v>796413.23999999987</v>
      </c>
      <c r="H259" s="17">
        <v>91018.656000000017</v>
      </c>
      <c r="I259" s="17">
        <v>94811.099999999991</v>
      </c>
      <c r="J259" s="17">
        <v>632074</v>
      </c>
      <c r="K259" s="17">
        <v>6497330.4999999991</v>
      </c>
    </row>
    <row r="260" spans="1:11" x14ac:dyDescent="0.25">
      <c r="B260" s="140">
        <f>+B257+B212+B177+B148+B65</f>
        <v>82</v>
      </c>
      <c r="C260" s="142" t="s">
        <v>273</v>
      </c>
      <c r="D260" s="141">
        <f t="shared" ref="D260:K260" si="4">+D259+D214+D179+D150+D67</f>
        <v>26946979.199999999</v>
      </c>
      <c r="E260" s="141">
        <f t="shared" si="4"/>
        <v>1051000.6799999997</v>
      </c>
      <c r="F260" s="141">
        <f t="shared" si="4"/>
        <v>808409.32799999998</v>
      </c>
      <c r="G260" s="141">
        <f t="shared" si="4"/>
        <v>4715721.42</v>
      </c>
      <c r="H260" s="141">
        <f t="shared" si="4"/>
        <v>538939.63199999998</v>
      </c>
      <c r="I260" s="141">
        <f t="shared" si="4"/>
        <v>561395.4</v>
      </c>
      <c r="J260" s="141">
        <f t="shared" si="4"/>
        <v>3742636</v>
      </c>
      <c r="K260" s="141">
        <f t="shared" si="4"/>
        <v>38365081.659999996</v>
      </c>
    </row>
    <row r="261" spans="1:11" x14ac:dyDescent="0.25">
      <c r="C261" s="80" t="s">
        <v>271</v>
      </c>
      <c r="D261" s="34"/>
      <c r="E261" s="34"/>
      <c r="F261" s="34"/>
      <c r="G261" s="34"/>
      <c r="H261" s="34"/>
      <c r="I261" s="34"/>
      <c r="J261" s="65">
        <f>+J260*24.5/100</f>
        <v>916945.82</v>
      </c>
      <c r="K261" s="34"/>
    </row>
    <row r="262" spans="1:11" x14ac:dyDescent="0.25">
      <c r="C262" s="161" t="s">
        <v>272</v>
      </c>
      <c r="D262" s="34"/>
      <c r="E262" s="34"/>
      <c r="F262" s="34"/>
      <c r="G262" s="34"/>
      <c r="H262" s="34"/>
      <c r="I262" s="34"/>
      <c r="J262" s="34"/>
      <c r="K262" s="141">
        <f>+K260+J261</f>
        <v>39282027.479999997</v>
      </c>
    </row>
    <row r="263" spans="1:11" x14ac:dyDescent="0.25">
      <c r="D263" s="34"/>
      <c r="E263" s="34"/>
      <c r="F263" s="34"/>
      <c r="G263" s="34"/>
      <c r="H263" s="34"/>
      <c r="I263" s="34"/>
      <c r="J263" s="34"/>
      <c r="K263" s="34"/>
    </row>
    <row r="264" spans="1:11" x14ac:dyDescent="0.25">
      <c r="K264" s="34"/>
    </row>
  </sheetData>
  <mergeCells count="26">
    <mergeCell ref="I85:J85"/>
    <mergeCell ref="I122:J122"/>
    <mergeCell ref="I163:J163"/>
    <mergeCell ref="I203:J203"/>
    <mergeCell ref="I235:J235"/>
    <mergeCell ref="E163:H163"/>
    <mergeCell ref="E203:H203"/>
    <mergeCell ref="E235:H235"/>
    <mergeCell ref="E162:H162"/>
    <mergeCell ref="B12:J12"/>
    <mergeCell ref="A18:J18"/>
    <mergeCell ref="E49:H49"/>
    <mergeCell ref="E51:H51"/>
    <mergeCell ref="E84:H84"/>
    <mergeCell ref="E50:H50"/>
    <mergeCell ref="E85:H85"/>
    <mergeCell ref="E122:H122"/>
    <mergeCell ref="E86:H86"/>
    <mergeCell ref="E121:H121"/>
    <mergeCell ref="E123:H123"/>
    <mergeCell ref="I50:J50"/>
    <mergeCell ref="E236:H236"/>
    <mergeCell ref="E164:H164"/>
    <mergeCell ref="E202:H202"/>
    <mergeCell ref="E204:H204"/>
    <mergeCell ref="E234:H234"/>
  </mergeCells>
  <pageMargins left="0.31496062992125984" right="0.31496062992125984" top="0.35433070866141736" bottom="0.74803149606299213" header="0.31496062992125984" footer="0.31496062992125984"/>
  <pageSetup paperSize="190" scale="9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R580"/>
  <sheetViews>
    <sheetView showGridLines="0" topLeftCell="A26" workbookViewId="0">
      <selection activeCell="B64" sqref="B64"/>
    </sheetView>
  </sheetViews>
  <sheetFormatPr baseColWidth="10" defaultRowHeight="15" x14ac:dyDescent="0.25"/>
  <cols>
    <col min="1" max="1" width="10.7109375" customWidth="1"/>
    <col min="2" max="2" width="37.140625" customWidth="1"/>
    <col min="3" max="3" width="14" customWidth="1"/>
    <col min="4" max="4" width="12.28515625" customWidth="1"/>
    <col min="5" max="5" width="12" customWidth="1"/>
    <col min="6" max="6" width="11.7109375" customWidth="1"/>
    <col min="7" max="7" width="11.42578125" customWidth="1"/>
    <col min="8" max="8" width="13.5703125" customWidth="1"/>
    <col min="9" max="9" width="14.140625" customWidth="1"/>
    <col min="10" max="10" width="12.42578125" customWidth="1"/>
    <col min="11" max="11" width="15.5703125" customWidth="1"/>
    <col min="12" max="12" width="13.140625" customWidth="1"/>
    <col min="13" max="15" width="13" bestFit="1" customWidth="1"/>
    <col min="16" max="16" width="14.140625" bestFit="1" customWidth="1"/>
  </cols>
  <sheetData>
    <row r="7" spans="3:3" ht="15.75" x14ac:dyDescent="0.25">
      <c r="C7" s="50" t="s">
        <v>1</v>
      </c>
    </row>
    <row r="8" spans="3:3" ht="15.75" x14ac:dyDescent="0.25">
      <c r="C8" s="50" t="s">
        <v>315</v>
      </c>
    </row>
    <row r="9" spans="3:3" ht="15.75" x14ac:dyDescent="0.25">
      <c r="C9" s="50"/>
    </row>
    <row r="22" spans="2:17" ht="36" x14ac:dyDescent="0.55000000000000004">
      <c r="B22" s="189" t="s">
        <v>299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</row>
    <row r="60" spans="2:2" ht="15.75" x14ac:dyDescent="0.25">
      <c r="B60" s="50" t="s">
        <v>1</v>
      </c>
    </row>
    <row r="61" spans="2:2" ht="15.75" x14ac:dyDescent="0.25">
      <c r="B61" s="50" t="s">
        <v>300</v>
      </c>
    </row>
    <row r="67" spans="2:16" ht="33.75" x14ac:dyDescent="0.5">
      <c r="B67" s="184" t="s">
        <v>238</v>
      </c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73" spans="2:16" ht="18.75" customHeight="1" x14ac:dyDescent="0.25">
      <c r="B73" s="201" t="s">
        <v>94</v>
      </c>
      <c r="C73" s="201"/>
      <c r="D73" s="201"/>
      <c r="E73" s="201"/>
      <c r="F73" s="201"/>
      <c r="G73" s="201"/>
      <c r="H73" s="112"/>
      <c r="I73" s="113" t="s">
        <v>78</v>
      </c>
    </row>
    <row r="74" spans="2:16" x14ac:dyDescent="0.25">
      <c r="B74" s="202" t="s">
        <v>77</v>
      </c>
      <c r="C74" s="202"/>
      <c r="D74" s="202"/>
      <c r="E74" s="202"/>
      <c r="F74" s="202"/>
      <c r="G74" s="202"/>
      <c r="I74" s="114"/>
    </row>
    <row r="75" spans="2:16" x14ac:dyDescent="0.25">
      <c r="B75" s="202"/>
      <c r="C75" s="202"/>
      <c r="D75" s="202"/>
      <c r="E75" s="202"/>
      <c r="F75" s="202"/>
      <c r="G75" s="202"/>
      <c r="I75" s="115"/>
    </row>
    <row r="76" spans="2:16" x14ac:dyDescent="0.25">
      <c r="B76" s="202"/>
      <c r="C76" s="202"/>
      <c r="D76" s="202"/>
      <c r="E76" s="202"/>
      <c r="F76" s="202"/>
      <c r="G76" s="202"/>
      <c r="I76" s="115"/>
    </row>
    <row r="77" spans="2:16" ht="42.75" customHeight="1" x14ac:dyDescent="0.25">
      <c r="B77" s="199" t="s">
        <v>83</v>
      </c>
      <c r="C77" s="199"/>
      <c r="D77" s="199"/>
      <c r="E77" s="199"/>
      <c r="F77" s="199"/>
      <c r="G77" s="199"/>
      <c r="I77" s="117">
        <v>10348415</v>
      </c>
    </row>
    <row r="78" spans="2:16" x14ac:dyDescent="0.25">
      <c r="D78" s="116"/>
      <c r="I78" s="115"/>
    </row>
    <row r="79" spans="2:16" s="137" customFormat="1" x14ac:dyDescent="0.25">
      <c r="B79" s="80" t="s">
        <v>275</v>
      </c>
      <c r="D79" s="146"/>
      <c r="I79" s="115">
        <v>1200907</v>
      </c>
    </row>
    <row r="80" spans="2:16" x14ac:dyDescent="0.25">
      <c r="E80" s="116"/>
      <c r="I80" s="115"/>
      <c r="J80" s="34"/>
    </row>
    <row r="81" spans="2:9" x14ac:dyDescent="0.25">
      <c r="B81" s="157" t="s">
        <v>84</v>
      </c>
      <c r="E81" s="116"/>
      <c r="I81" s="162">
        <f>+I79+I77</f>
        <v>11549322</v>
      </c>
    </row>
    <row r="82" spans="2:9" x14ac:dyDescent="0.25">
      <c r="E82" s="116"/>
      <c r="I82" s="115"/>
    </row>
    <row r="83" spans="2:9" ht="31.5" customHeight="1" x14ac:dyDescent="0.25">
      <c r="B83" s="29" t="s">
        <v>274</v>
      </c>
      <c r="D83" s="200"/>
      <c r="E83" s="200"/>
      <c r="I83" s="115"/>
    </row>
    <row r="84" spans="2:9" x14ac:dyDescent="0.25">
      <c r="E84" s="87"/>
      <c r="I84" s="115"/>
    </row>
    <row r="85" spans="2:9" x14ac:dyDescent="0.25">
      <c r="E85" s="87"/>
      <c r="I85" s="114"/>
    </row>
    <row r="86" spans="2:9" x14ac:dyDescent="0.25">
      <c r="B86" s="118" t="s">
        <v>320</v>
      </c>
      <c r="E86" s="87"/>
      <c r="I86" s="166">
        <f>+I81</f>
        <v>11549322</v>
      </c>
    </row>
    <row r="87" spans="2:9" x14ac:dyDescent="0.25">
      <c r="E87" s="116"/>
      <c r="I87" s="119"/>
    </row>
    <row r="88" spans="2:9" x14ac:dyDescent="0.25">
      <c r="E88" s="116"/>
    </row>
    <row r="89" spans="2:9" x14ac:dyDescent="0.25">
      <c r="E89" s="120"/>
    </row>
    <row r="91" spans="2:9" x14ac:dyDescent="0.25">
      <c r="E91" s="3"/>
    </row>
    <row r="114" spans="1:18" ht="15.75" x14ac:dyDescent="0.25">
      <c r="B114" s="50" t="s">
        <v>1</v>
      </c>
    </row>
    <row r="115" spans="1:18" ht="15.75" x14ac:dyDescent="0.25">
      <c r="B115" s="50" t="s">
        <v>315</v>
      </c>
    </row>
    <row r="117" spans="1:18" ht="33.75" x14ac:dyDescent="0.5">
      <c r="B117" s="184" t="s">
        <v>238</v>
      </c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</row>
    <row r="121" spans="1:18" ht="15" customHeight="1" x14ac:dyDescent="0.25">
      <c r="A121" s="197" t="s">
        <v>239</v>
      </c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</row>
    <row r="122" spans="1:18" ht="15" customHeight="1" x14ac:dyDescent="0.25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</row>
    <row r="123" spans="1:18" ht="31.5" customHeight="1" x14ac:dyDescent="0.25">
      <c r="B123" s="111" t="s">
        <v>86</v>
      </c>
      <c r="C123" s="198" t="s">
        <v>97</v>
      </c>
      <c r="D123" s="198"/>
      <c r="E123" s="198"/>
      <c r="F123" s="55"/>
      <c r="G123" s="55"/>
      <c r="H123" s="55"/>
      <c r="I123" s="55"/>
      <c r="J123" s="55"/>
      <c r="K123" s="111" t="s">
        <v>78</v>
      </c>
      <c r="L123" s="111" t="s">
        <v>87</v>
      </c>
    </row>
    <row r="124" spans="1:18" ht="15.75" x14ac:dyDescent="0.25">
      <c r="B124" s="93"/>
      <c r="C124" s="30"/>
      <c r="K124" s="93" t="s">
        <v>240</v>
      </c>
      <c r="L124" s="93"/>
    </row>
    <row r="125" spans="1:18" ht="15.75" x14ac:dyDescent="0.25">
      <c r="B125" s="93">
        <v>1000</v>
      </c>
      <c r="C125" s="179" t="s">
        <v>111</v>
      </c>
      <c r="D125" s="179"/>
      <c r="E125" s="179"/>
      <c r="F125" s="179"/>
      <c r="G125" s="179"/>
      <c r="K125" s="91">
        <v>9754932</v>
      </c>
      <c r="L125" s="122">
        <f>+K125/K133</f>
        <v>0.84463243816390265</v>
      </c>
    </row>
    <row r="126" spans="1:18" ht="15.75" x14ac:dyDescent="0.25">
      <c r="B126" s="93"/>
      <c r="C126" s="30"/>
      <c r="K126" s="89"/>
      <c r="L126" s="89"/>
    </row>
    <row r="127" spans="1:18" ht="15.75" x14ac:dyDescent="0.25">
      <c r="B127" s="93">
        <v>2000</v>
      </c>
      <c r="C127" s="179" t="s">
        <v>131</v>
      </c>
      <c r="D127" s="179"/>
      <c r="E127" s="179"/>
      <c r="F127" s="179"/>
      <c r="G127" s="179"/>
      <c r="K127" s="91">
        <v>440972</v>
      </c>
      <c r="L127" s="122">
        <f>+K127/K133</f>
        <v>3.8181635250969709E-2</v>
      </c>
    </row>
    <row r="128" spans="1:18" ht="15.75" x14ac:dyDescent="0.25">
      <c r="B128" s="93"/>
      <c r="C128" s="30"/>
      <c r="K128" s="89"/>
      <c r="L128" s="89"/>
    </row>
    <row r="129" spans="2:12" ht="15.75" x14ac:dyDescent="0.25">
      <c r="B129" s="93">
        <v>3000</v>
      </c>
      <c r="C129" s="179" t="s">
        <v>160</v>
      </c>
      <c r="D129" s="179"/>
      <c r="E129" s="179"/>
      <c r="F129" s="179"/>
      <c r="G129" s="179"/>
      <c r="H129" s="179"/>
      <c r="I129" s="179"/>
      <c r="K129" s="91">
        <v>1353418</v>
      </c>
      <c r="L129" s="122">
        <f>+K129/K133</f>
        <v>0.11718592658512768</v>
      </c>
    </row>
    <row r="130" spans="2:12" ht="15.75" x14ac:dyDescent="0.25">
      <c r="B130" s="93"/>
      <c r="C130" s="30"/>
      <c r="K130" s="89"/>
      <c r="L130" s="89"/>
    </row>
    <row r="131" spans="2:12" ht="15.75" x14ac:dyDescent="0.25">
      <c r="B131" s="93">
        <v>5000</v>
      </c>
      <c r="C131" s="179" t="s">
        <v>230</v>
      </c>
      <c r="D131" s="179"/>
      <c r="E131" s="179"/>
      <c r="F131" s="179"/>
      <c r="G131" s="179"/>
      <c r="H131" s="179"/>
      <c r="I131" s="179"/>
      <c r="K131" s="89">
        <v>0</v>
      </c>
      <c r="L131" s="122">
        <v>0</v>
      </c>
    </row>
    <row r="132" spans="2:12" ht="15.75" x14ac:dyDescent="0.25">
      <c r="B132" s="93"/>
      <c r="C132" s="30"/>
      <c r="K132" s="89"/>
      <c r="L132" s="89"/>
    </row>
    <row r="133" spans="2:12" ht="15.75" x14ac:dyDescent="0.25">
      <c r="B133" s="93"/>
      <c r="C133" s="179" t="s">
        <v>319</v>
      </c>
      <c r="D133" s="179"/>
      <c r="E133" s="179"/>
      <c r="F133" s="179"/>
      <c r="G133" s="179"/>
      <c r="H133" s="179"/>
      <c r="I133" s="179"/>
      <c r="K133" s="91">
        <f>+K131+K129+K127+K125</f>
        <v>11549322</v>
      </c>
      <c r="L133" s="122">
        <f>SUM(L125:L132)</f>
        <v>1</v>
      </c>
    </row>
    <row r="134" spans="2:12" ht="20.25" x14ac:dyDescent="0.25">
      <c r="B134" s="123"/>
      <c r="K134" s="97"/>
      <c r="L134" s="97"/>
    </row>
    <row r="135" spans="2:12" x14ac:dyDescent="0.25">
      <c r="L135" s="97"/>
    </row>
    <row r="165" spans="2:16" ht="15.75" x14ac:dyDescent="0.25">
      <c r="B165" s="50" t="s">
        <v>1</v>
      </c>
    </row>
    <row r="166" spans="2:16" ht="15.75" x14ac:dyDescent="0.25">
      <c r="B166" s="50" t="s">
        <v>315</v>
      </c>
    </row>
    <row r="168" spans="2:16" ht="33.75" x14ac:dyDescent="0.5">
      <c r="B168" s="184" t="s">
        <v>238</v>
      </c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</row>
    <row r="178" spans="2:16" ht="36" x14ac:dyDescent="0.25">
      <c r="B178" s="185" t="s">
        <v>241</v>
      </c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</row>
    <row r="216" spans="1:13" x14ac:dyDescent="0.25">
      <c r="A216" s="51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</row>
    <row r="217" spans="1:13" x14ac:dyDescent="0.25">
      <c r="A217" s="51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</row>
    <row r="218" spans="1:13" x14ac:dyDescent="0.25">
      <c r="A218" s="51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</row>
    <row r="219" spans="1:13" x14ac:dyDescent="0.25">
      <c r="A219" s="52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</row>
    <row r="220" spans="1:13" ht="15.75" x14ac:dyDescent="0.25">
      <c r="A220" s="52"/>
      <c r="B220" s="50" t="s">
        <v>1</v>
      </c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</row>
    <row r="221" spans="1:13" ht="15.75" x14ac:dyDescent="0.25">
      <c r="A221" s="52"/>
      <c r="B221" s="50" t="s">
        <v>242</v>
      </c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</row>
    <row r="222" spans="1:13" ht="15" customHeight="1" x14ac:dyDescent="0.25">
      <c r="A222" s="52"/>
      <c r="B222" s="50" t="s">
        <v>315</v>
      </c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</row>
    <row r="224" spans="1:13" ht="15.75" x14ac:dyDescent="0.25">
      <c r="B224" s="50" t="s">
        <v>267</v>
      </c>
    </row>
    <row r="225" spans="1:17" ht="15.75" x14ac:dyDescent="0.25">
      <c r="B225" s="50"/>
    </row>
    <row r="226" spans="1:17" x14ac:dyDescent="0.25">
      <c r="A226" s="53" t="s">
        <v>92</v>
      </c>
      <c r="B226" s="53"/>
      <c r="C226" s="54"/>
      <c r="D226" s="172" t="s">
        <v>93</v>
      </c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54"/>
      <c r="Q226" s="55"/>
    </row>
    <row r="227" spans="1:17" x14ac:dyDescent="0.25">
      <c r="A227" s="53" t="s">
        <v>94</v>
      </c>
      <c r="B227" s="53"/>
      <c r="C227" s="54" t="s">
        <v>95</v>
      </c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5"/>
    </row>
    <row r="228" spans="1:17" x14ac:dyDescent="0.25">
      <c r="A228" s="54" t="s">
        <v>96</v>
      </c>
      <c r="B228" s="54" t="s">
        <v>97</v>
      </c>
      <c r="C228" s="54" t="s">
        <v>98</v>
      </c>
      <c r="D228" s="54" t="s">
        <v>99</v>
      </c>
      <c r="E228" s="54" t="s">
        <v>100</v>
      </c>
      <c r="F228" s="54" t="s">
        <v>101</v>
      </c>
      <c r="G228" s="54" t="s">
        <v>102</v>
      </c>
      <c r="H228" s="54" t="s">
        <v>103</v>
      </c>
      <c r="I228" s="54" t="s">
        <v>104</v>
      </c>
      <c r="J228" s="54" t="s">
        <v>105</v>
      </c>
      <c r="K228" s="54" t="s">
        <v>106</v>
      </c>
      <c r="L228" s="54" t="s">
        <v>107</v>
      </c>
      <c r="M228" s="54" t="s">
        <v>108</v>
      </c>
      <c r="N228" s="54" t="s">
        <v>109</v>
      </c>
      <c r="O228" s="54" t="s">
        <v>110</v>
      </c>
      <c r="P228" s="54" t="s">
        <v>62</v>
      </c>
      <c r="Q228" s="54" t="s">
        <v>87</v>
      </c>
    </row>
    <row r="229" spans="1:17" x14ac:dyDescent="0.2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</row>
    <row r="230" spans="1:17" x14ac:dyDescent="0.25">
      <c r="A230" s="57">
        <v>1000</v>
      </c>
      <c r="B230" s="58" t="s">
        <v>111</v>
      </c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</row>
    <row r="231" spans="1:17" ht="26.25" x14ac:dyDescent="0.25">
      <c r="A231" s="60">
        <v>1100</v>
      </c>
      <c r="B231" s="61" t="s">
        <v>112</v>
      </c>
      <c r="C231" s="58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</row>
    <row r="232" spans="1:17" x14ac:dyDescent="0.25">
      <c r="A232" s="60"/>
      <c r="B232" s="61"/>
      <c r="C232" s="58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</row>
    <row r="233" spans="1:17" x14ac:dyDescent="0.25">
      <c r="A233" s="63">
        <v>1131</v>
      </c>
      <c r="B233" s="64" t="s">
        <v>113</v>
      </c>
      <c r="C233" s="69">
        <v>6637874</v>
      </c>
      <c r="D233" s="69">
        <f>+C233/11</f>
        <v>603443.09090909094</v>
      </c>
      <c r="E233" s="69">
        <f t="shared" ref="E233:N233" si="0">+D233</f>
        <v>603443.09090909094</v>
      </c>
      <c r="F233" s="69">
        <f t="shared" si="0"/>
        <v>603443.09090909094</v>
      </c>
      <c r="G233" s="69">
        <f t="shared" si="0"/>
        <v>603443.09090909094</v>
      </c>
      <c r="H233" s="69">
        <f t="shared" si="0"/>
        <v>603443.09090909094</v>
      </c>
      <c r="I233" s="69">
        <f t="shared" si="0"/>
        <v>603443.09090909094</v>
      </c>
      <c r="J233" s="69">
        <f t="shared" si="0"/>
        <v>603443.09090909094</v>
      </c>
      <c r="K233" s="69">
        <f t="shared" si="0"/>
        <v>603443.09090909094</v>
      </c>
      <c r="L233" s="69">
        <f t="shared" si="0"/>
        <v>603443.09090909094</v>
      </c>
      <c r="M233" s="69">
        <f t="shared" si="0"/>
        <v>603443.09090909094</v>
      </c>
      <c r="N233" s="69">
        <f t="shared" si="0"/>
        <v>603443.09090909094</v>
      </c>
      <c r="O233" s="69"/>
      <c r="P233" s="66">
        <f>SUM(D233:O233)</f>
        <v>6637874</v>
      </c>
      <c r="Q233" s="67">
        <v>0.67610000000000003</v>
      </c>
    </row>
    <row r="234" spans="1:17" x14ac:dyDescent="0.25">
      <c r="A234" s="63"/>
      <c r="B234" s="64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6"/>
      <c r="Q234" s="67"/>
    </row>
    <row r="235" spans="1:17" ht="26.25" x14ac:dyDescent="0.25">
      <c r="A235" s="68">
        <v>1300</v>
      </c>
      <c r="B235" s="64" t="s">
        <v>114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6"/>
      <c r="Q235" s="67"/>
    </row>
    <row r="236" spans="1:17" x14ac:dyDescent="0.25">
      <c r="A236" s="68"/>
      <c r="B236" s="64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6"/>
      <c r="Q236" s="67"/>
    </row>
    <row r="237" spans="1:17" x14ac:dyDescent="0.25">
      <c r="A237" s="63" t="s">
        <v>115</v>
      </c>
      <c r="B237" s="64" t="s">
        <v>116</v>
      </c>
      <c r="C237" s="69">
        <v>138291</v>
      </c>
      <c r="D237" s="69">
        <f>+C237/11</f>
        <v>12571.90909090909</v>
      </c>
      <c r="E237" s="69">
        <f t="shared" ref="E237:N239" si="1">+D237</f>
        <v>12571.90909090909</v>
      </c>
      <c r="F237" s="69">
        <f t="shared" si="1"/>
        <v>12571.90909090909</v>
      </c>
      <c r="G237" s="69">
        <f t="shared" si="1"/>
        <v>12571.90909090909</v>
      </c>
      <c r="H237" s="69">
        <f t="shared" si="1"/>
        <v>12571.90909090909</v>
      </c>
      <c r="I237" s="69">
        <f t="shared" si="1"/>
        <v>12571.90909090909</v>
      </c>
      <c r="J237" s="69">
        <f t="shared" si="1"/>
        <v>12571.90909090909</v>
      </c>
      <c r="K237" s="69">
        <f t="shared" si="1"/>
        <v>12571.90909090909</v>
      </c>
      <c r="L237" s="69">
        <f t="shared" si="1"/>
        <v>12571.90909090909</v>
      </c>
      <c r="M237" s="69">
        <f t="shared" si="1"/>
        <v>12571.90909090909</v>
      </c>
      <c r="N237" s="69">
        <f t="shared" si="1"/>
        <v>12571.90909090909</v>
      </c>
      <c r="O237" s="69"/>
      <c r="P237" s="66">
        <f>SUM(D237:O237)</f>
        <v>138291</v>
      </c>
      <c r="Q237" s="67">
        <v>1.41E-2</v>
      </c>
    </row>
    <row r="238" spans="1:17" x14ac:dyDescent="0.25">
      <c r="A238" s="63"/>
      <c r="B238" s="64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6"/>
      <c r="Q238" s="67"/>
    </row>
    <row r="239" spans="1:17" x14ac:dyDescent="0.25">
      <c r="A239" s="63" t="s">
        <v>117</v>
      </c>
      <c r="B239" s="64" t="s">
        <v>16</v>
      </c>
      <c r="C239" s="69">
        <v>1147799</v>
      </c>
      <c r="D239" s="69">
        <f>+C239/11</f>
        <v>104345.36363636363</v>
      </c>
      <c r="E239" s="69">
        <f t="shared" si="1"/>
        <v>104345.36363636363</v>
      </c>
      <c r="F239" s="69">
        <f t="shared" si="1"/>
        <v>104345.36363636363</v>
      </c>
      <c r="G239" s="69">
        <f t="shared" si="1"/>
        <v>104345.36363636363</v>
      </c>
      <c r="H239" s="69">
        <f t="shared" si="1"/>
        <v>104345.36363636363</v>
      </c>
      <c r="I239" s="69">
        <f t="shared" si="1"/>
        <v>104345.36363636363</v>
      </c>
      <c r="J239" s="69">
        <f t="shared" si="1"/>
        <v>104345.36363636363</v>
      </c>
      <c r="K239" s="69">
        <f t="shared" si="1"/>
        <v>104345.36363636363</v>
      </c>
      <c r="L239" s="69">
        <f t="shared" si="1"/>
        <v>104345.36363636363</v>
      </c>
      <c r="M239" s="69">
        <f t="shared" si="1"/>
        <v>104345.36363636363</v>
      </c>
      <c r="N239" s="69">
        <f t="shared" si="1"/>
        <v>104345.36363636363</v>
      </c>
      <c r="O239" s="69"/>
      <c r="P239" s="66">
        <f>SUM(D239:O239)</f>
        <v>1147799</v>
      </c>
      <c r="Q239" s="67">
        <v>0.124</v>
      </c>
    </row>
    <row r="240" spans="1:17" x14ac:dyDescent="0.25">
      <c r="A240" s="63"/>
      <c r="B240" s="64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6"/>
      <c r="Q240" s="67"/>
    </row>
    <row r="241" spans="1:17" x14ac:dyDescent="0.25">
      <c r="A241" s="68">
        <v>1400</v>
      </c>
      <c r="B241" s="64" t="s">
        <v>118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6"/>
      <c r="Q241" s="67"/>
    </row>
    <row r="242" spans="1:17" x14ac:dyDescent="0.25">
      <c r="A242" s="68"/>
      <c r="B242" s="64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6"/>
      <c r="Q242" s="67"/>
    </row>
    <row r="243" spans="1:17" ht="26.25" x14ac:dyDescent="0.25">
      <c r="A243" s="63" t="s">
        <v>119</v>
      </c>
      <c r="B243" s="64" t="s">
        <v>120</v>
      </c>
      <c r="C243" s="69">
        <v>337447</v>
      </c>
      <c r="D243" s="69">
        <f>+C243/11</f>
        <v>30677</v>
      </c>
      <c r="E243" s="69">
        <f t="shared" ref="E243:N243" si="2">+D243</f>
        <v>30677</v>
      </c>
      <c r="F243" s="69">
        <f t="shared" si="2"/>
        <v>30677</v>
      </c>
      <c r="G243" s="69">
        <f t="shared" si="2"/>
        <v>30677</v>
      </c>
      <c r="H243" s="69">
        <f t="shared" si="2"/>
        <v>30677</v>
      </c>
      <c r="I243" s="69">
        <f t="shared" si="2"/>
        <v>30677</v>
      </c>
      <c r="J243" s="69">
        <f t="shared" si="2"/>
        <v>30677</v>
      </c>
      <c r="K243" s="69">
        <f t="shared" si="2"/>
        <v>30677</v>
      </c>
      <c r="L243" s="69">
        <f t="shared" si="2"/>
        <v>30677</v>
      </c>
      <c r="M243" s="69">
        <f t="shared" si="2"/>
        <v>30677</v>
      </c>
      <c r="N243" s="69">
        <f t="shared" si="2"/>
        <v>30677</v>
      </c>
      <c r="O243" s="69"/>
      <c r="P243" s="66">
        <f>SUM(D243:O243)</f>
        <v>337447</v>
      </c>
      <c r="Q243" s="67">
        <v>3.3700000000000001E-2</v>
      </c>
    </row>
    <row r="244" spans="1:17" x14ac:dyDescent="0.25">
      <c r="A244" s="63"/>
      <c r="B244" s="64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6"/>
      <c r="Q244" s="67"/>
    </row>
    <row r="245" spans="1:17" x14ac:dyDescent="0.25">
      <c r="A245" s="63" t="s">
        <v>121</v>
      </c>
      <c r="B245" s="64" t="s">
        <v>122</v>
      </c>
      <c r="C245" s="69">
        <v>199136</v>
      </c>
      <c r="D245" s="69">
        <f>+C245/11</f>
        <v>18103.272727272728</v>
      </c>
      <c r="E245" s="69">
        <f t="shared" ref="E245:N245" si="3">+D245</f>
        <v>18103.272727272728</v>
      </c>
      <c r="F245" s="69">
        <f t="shared" si="3"/>
        <v>18103.272727272728</v>
      </c>
      <c r="G245" s="69">
        <f t="shared" si="3"/>
        <v>18103.272727272728</v>
      </c>
      <c r="H245" s="69">
        <f t="shared" si="3"/>
        <v>18103.272727272728</v>
      </c>
      <c r="I245" s="69">
        <f t="shared" si="3"/>
        <v>18103.272727272728</v>
      </c>
      <c r="J245" s="69">
        <f t="shared" si="3"/>
        <v>18103.272727272728</v>
      </c>
      <c r="K245" s="69">
        <f t="shared" si="3"/>
        <v>18103.272727272728</v>
      </c>
      <c r="L245" s="69">
        <f t="shared" si="3"/>
        <v>18103.272727272728</v>
      </c>
      <c r="M245" s="69">
        <f t="shared" si="3"/>
        <v>18103.272727272728</v>
      </c>
      <c r="N245" s="69">
        <f t="shared" si="3"/>
        <v>18103.272727272728</v>
      </c>
      <c r="O245" s="69"/>
      <c r="P245" s="66">
        <f>SUM(D245:O245)</f>
        <v>199136.00000000006</v>
      </c>
      <c r="Q245" s="67">
        <v>2.0299999999999999E-2</v>
      </c>
    </row>
    <row r="246" spans="1:17" x14ac:dyDescent="0.25">
      <c r="A246" s="63"/>
      <c r="B246" s="64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6"/>
      <c r="Q246" s="67"/>
    </row>
    <row r="247" spans="1:17" x14ac:dyDescent="0.25">
      <c r="A247" s="63" t="s">
        <v>123</v>
      </c>
      <c r="B247" s="64" t="s">
        <v>124</v>
      </c>
      <c r="C247" s="69">
        <v>1161628</v>
      </c>
      <c r="D247" s="69">
        <f>+C247/11</f>
        <v>105602.54545454546</v>
      </c>
      <c r="E247" s="69">
        <f t="shared" ref="E247:N247" si="4">+D247</f>
        <v>105602.54545454546</v>
      </c>
      <c r="F247" s="69">
        <f t="shared" si="4"/>
        <v>105602.54545454546</v>
      </c>
      <c r="G247" s="69">
        <f t="shared" si="4"/>
        <v>105602.54545454546</v>
      </c>
      <c r="H247" s="69">
        <f t="shared" si="4"/>
        <v>105602.54545454546</v>
      </c>
      <c r="I247" s="69">
        <f t="shared" si="4"/>
        <v>105602.54545454546</v>
      </c>
      <c r="J247" s="69">
        <f t="shared" si="4"/>
        <v>105602.54545454546</v>
      </c>
      <c r="K247" s="69">
        <f t="shared" si="4"/>
        <v>105602.54545454546</v>
      </c>
      <c r="L247" s="69">
        <f t="shared" si="4"/>
        <v>105602.54545454546</v>
      </c>
      <c r="M247" s="69">
        <f t="shared" si="4"/>
        <v>105602.54545454546</v>
      </c>
      <c r="N247" s="69">
        <f t="shared" si="4"/>
        <v>105602.54545454546</v>
      </c>
      <c r="O247" s="69"/>
      <c r="P247" s="66">
        <f>SUM(D247:O247)</f>
        <v>1161627.9999999998</v>
      </c>
      <c r="Q247" s="67">
        <v>0.1183</v>
      </c>
    </row>
    <row r="248" spans="1:17" x14ac:dyDescent="0.25">
      <c r="A248" s="63"/>
      <c r="B248" s="64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6"/>
      <c r="Q248" s="67"/>
    </row>
    <row r="249" spans="1:17" ht="26.25" x14ac:dyDescent="0.25">
      <c r="A249" s="63" t="s">
        <v>125</v>
      </c>
      <c r="B249" s="64" t="s">
        <v>126</v>
      </c>
      <c r="C249" s="69">
        <v>132757</v>
      </c>
      <c r="D249" s="69">
        <f>+C249/11</f>
        <v>12068.818181818182</v>
      </c>
      <c r="E249" s="69">
        <f t="shared" ref="E249:N249" si="5">+D249</f>
        <v>12068.818181818182</v>
      </c>
      <c r="F249" s="69">
        <f t="shared" si="5"/>
        <v>12068.818181818182</v>
      </c>
      <c r="G249" s="69">
        <f t="shared" si="5"/>
        <v>12068.818181818182</v>
      </c>
      <c r="H249" s="69">
        <f t="shared" si="5"/>
        <v>12068.818181818182</v>
      </c>
      <c r="I249" s="69">
        <f t="shared" si="5"/>
        <v>12068.818181818182</v>
      </c>
      <c r="J249" s="69">
        <f t="shared" si="5"/>
        <v>12068.818181818182</v>
      </c>
      <c r="K249" s="69">
        <f t="shared" si="5"/>
        <v>12068.818181818182</v>
      </c>
      <c r="L249" s="69">
        <f t="shared" si="5"/>
        <v>12068.818181818182</v>
      </c>
      <c r="M249" s="69">
        <f t="shared" si="5"/>
        <v>12068.818181818182</v>
      </c>
      <c r="N249" s="69">
        <f t="shared" si="5"/>
        <v>12068.818181818182</v>
      </c>
      <c r="O249" s="69"/>
      <c r="P249" s="66">
        <f>SUM(D249:O249)</f>
        <v>132756.99999999997</v>
      </c>
      <c r="Q249" s="67">
        <v>1.35E-2</v>
      </c>
    </row>
    <row r="250" spans="1:17" x14ac:dyDescent="0.25">
      <c r="A250" s="63"/>
      <c r="B250" s="64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6"/>
      <c r="Q250" s="67"/>
    </row>
    <row r="251" spans="1:17" ht="26.25" x14ac:dyDescent="0.25">
      <c r="A251" s="68">
        <v>1500</v>
      </c>
      <c r="B251" s="64" t="s">
        <v>127</v>
      </c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6"/>
      <c r="Q251" s="67"/>
    </row>
    <row r="252" spans="1:17" x14ac:dyDescent="0.25">
      <c r="A252" s="68"/>
      <c r="B252" s="64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6"/>
      <c r="Q252" s="67"/>
    </row>
    <row r="253" spans="1:17" ht="18" customHeight="1" x14ac:dyDescent="0.25">
      <c r="A253" s="63" t="s">
        <v>128</v>
      </c>
      <c r="B253" s="124" t="s">
        <v>129</v>
      </c>
      <c r="C253" s="69">
        <v>0</v>
      </c>
      <c r="D253" s="69">
        <f>+C253/12</f>
        <v>0</v>
      </c>
      <c r="E253" s="69">
        <f t="shared" ref="E253:N253" si="6">+D253</f>
        <v>0</v>
      </c>
      <c r="F253" s="69">
        <f t="shared" si="6"/>
        <v>0</v>
      </c>
      <c r="G253" s="69">
        <f t="shared" si="6"/>
        <v>0</v>
      </c>
      <c r="H253" s="69">
        <f t="shared" si="6"/>
        <v>0</v>
      </c>
      <c r="I253" s="69">
        <f t="shared" si="6"/>
        <v>0</v>
      </c>
      <c r="J253" s="69">
        <f t="shared" si="6"/>
        <v>0</v>
      </c>
      <c r="K253" s="69">
        <f t="shared" si="6"/>
        <v>0</v>
      </c>
      <c r="L253" s="69">
        <f t="shared" si="6"/>
        <v>0</v>
      </c>
      <c r="M253" s="69">
        <f t="shared" si="6"/>
        <v>0</v>
      </c>
      <c r="N253" s="69">
        <f t="shared" si="6"/>
        <v>0</v>
      </c>
      <c r="O253" s="69"/>
      <c r="P253" s="66">
        <f>SUM(D253:O253)</f>
        <v>0</v>
      </c>
      <c r="Q253" s="67">
        <v>0</v>
      </c>
    </row>
    <row r="254" spans="1:17" ht="18" customHeight="1" x14ac:dyDescent="0.25">
      <c r="A254" s="63"/>
      <c r="B254" s="124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6"/>
      <c r="Q254" s="67"/>
    </row>
    <row r="255" spans="1:17" x14ac:dyDescent="0.25">
      <c r="A255" s="70"/>
      <c r="B255" s="77" t="s">
        <v>130</v>
      </c>
      <c r="C255" s="78">
        <f>SUM(C229:C254)</f>
        <v>9754932</v>
      </c>
      <c r="D255" s="78">
        <f>SUM(D233:D253)</f>
        <v>886812</v>
      </c>
      <c r="E255" s="78">
        <f>SUM(E233:E253)</f>
        <v>886812</v>
      </c>
      <c r="F255" s="78">
        <f t="shared" ref="F255:O255" si="7">SUM(F233:F253)</f>
        <v>886812</v>
      </c>
      <c r="G255" s="78">
        <f t="shared" si="7"/>
        <v>886812</v>
      </c>
      <c r="H255" s="78">
        <f t="shared" si="7"/>
        <v>886812</v>
      </c>
      <c r="I255" s="78">
        <f t="shared" si="7"/>
        <v>886812</v>
      </c>
      <c r="J255" s="78">
        <f t="shared" si="7"/>
        <v>886812</v>
      </c>
      <c r="K255" s="78">
        <f t="shared" si="7"/>
        <v>886812</v>
      </c>
      <c r="L255" s="78">
        <f t="shared" si="7"/>
        <v>886812</v>
      </c>
      <c r="M255" s="78">
        <f t="shared" si="7"/>
        <v>886812</v>
      </c>
      <c r="N255" s="78">
        <f t="shared" si="7"/>
        <v>886812</v>
      </c>
      <c r="O255" s="78">
        <f t="shared" si="7"/>
        <v>0</v>
      </c>
      <c r="P255" s="78">
        <f>SUM(P233:P253)</f>
        <v>9754932</v>
      </c>
      <c r="Q255" s="79">
        <f>SUM(Q233:Q253)</f>
        <v>0.99999999999999989</v>
      </c>
    </row>
    <row r="256" spans="1:17" x14ac:dyDescent="0.25">
      <c r="A256" s="70"/>
      <c r="B256" s="64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7"/>
    </row>
    <row r="257" spans="1:17" x14ac:dyDescent="0.25">
      <c r="A257" s="70"/>
      <c r="B257" s="64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7"/>
    </row>
    <row r="258" spans="1:17" x14ac:dyDescent="0.25">
      <c r="A258" s="70"/>
      <c r="B258" s="64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7"/>
    </row>
    <row r="259" spans="1:17" x14ac:dyDescent="0.25">
      <c r="A259" s="70"/>
      <c r="B259" s="64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7"/>
    </row>
    <row r="260" spans="1:17" x14ac:dyDescent="0.25">
      <c r="A260" s="70"/>
      <c r="B260" s="64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7"/>
    </row>
    <row r="261" spans="1:17" x14ac:dyDescent="0.25">
      <c r="A261" s="70"/>
      <c r="B261" s="64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7"/>
    </row>
    <row r="262" spans="1:17" x14ac:dyDescent="0.25">
      <c r="A262" s="70"/>
      <c r="B262" s="64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7"/>
    </row>
    <row r="263" spans="1:17" x14ac:dyDescent="0.25">
      <c r="A263" s="70"/>
      <c r="B263" s="64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7"/>
    </row>
    <row r="264" spans="1:17" x14ac:dyDescent="0.25">
      <c r="A264" s="70"/>
      <c r="B264" s="64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7"/>
    </row>
    <row r="265" spans="1:17" x14ac:dyDescent="0.25">
      <c r="A265" s="70"/>
      <c r="B265" s="64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7"/>
    </row>
    <row r="266" spans="1:17" x14ac:dyDescent="0.25">
      <c r="A266" s="70"/>
      <c r="B266" s="64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7"/>
    </row>
    <row r="267" spans="1:17" x14ac:dyDescent="0.25">
      <c r="A267" s="70"/>
      <c r="B267" s="64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7"/>
    </row>
    <row r="268" spans="1:17" x14ac:dyDescent="0.25">
      <c r="A268" s="70"/>
      <c r="B268" s="64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7"/>
    </row>
    <row r="269" spans="1:17" x14ac:dyDescent="0.25">
      <c r="A269" s="70"/>
      <c r="B269" s="64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7"/>
    </row>
    <row r="270" spans="1:17" x14ac:dyDescent="0.25">
      <c r="A270" s="70"/>
      <c r="B270" s="64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7"/>
    </row>
    <row r="271" spans="1:17" ht="15.75" x14ac:dyDescent="0.25">
      <c r="A271" s="70"/>
      <c r="B271" s="50" t="s">
        <v>1</v>
      </c>
      <c r="Q271" s="67"/>
    </row>
    <row r="272" spans="1:17" ht="15.75" x14ac:dyDescent="0.25">
      <c r="A272" s="70"/>
      <c r="B272" s="50" t="s">
        <v>315</v>
      </c>
      <c r="Q272" s="67"/>
    </row>
    <row r="273" spans="1:17" x14ac:dyDescent="0.25">
      <c r="A273" s="70"/>
      <c r="Q273" s="67"/>
    </row>
    <row r="274" spans="1:17" ht="33.75" x14ac:dyDescent="0.5">
      <c r="A274" s="70"/>
      <c r="B274" s="184" t="s">
        <v>238</v>
      </c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67"/>
    </row>
    <row r="275" spans="1:17" x14ac:dyDescent="0.25">
      <c r="A275" s="70"/>
      <c r="Q275" s="67"/>
    </row>
    <row r="276" spans="1:17" x14ac:dyDescent="0.25">
      <c r="A276" s="70"/>
      <c r="Q276" s="67"/>
    </row>
    <row r="277" spans="1:17" x14ac:dyDescent="0.25">
      <c r="A277" s="70"/>
      <c r="Q277" s="67"/>
    </row>
    <row r="278" spans="1:17" x14ac:dyDescent="0.25">
      <c r="A278" s="70"/>
      <c r="Q278" s="67"/>
    </row>
    <row r="279" spans="1:17" x14ac:dyDescent="0.25">
      <c r="A279" s="70"/>
      <c r="Q279" s="67"/>
    </row>
    <row r="280" spans="1:17" x14ac:dyDescent="0.25">
      <c r="A280" s="70"/>
      <c r="Q280" s="67"/>
    </row>
    <row r="281" spans="1:17" x14ac:dyDescent="0.25">
      <c r="A281" s="70"/>
      <c r="Q281" s="67"/>
    </row>
    <row r="282" spans="1:17" x14ac:dyDescent="0.25">
      <c r="A282" s="70"/>
      <c r="Q282" s="67"/>
    </row>
    <row r="283" spans="1:17" x14ac:dyDescent="0.25">
      <c r="A283" s="70"/>
      <c r="Q283" s="67"/>
    </row>
    <row r="284" spans="1:17" ht="36" x14ac:dyDescent="0.25">
      <c r="A284" s="70"/>
      <c r="B284" s="185" t="s">
        <v>301</v>
      </c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67"/>
    </row>
    <row r="285" spans="1:17" x14ac:dyDescent="0.25">
      <c r="A285" s="70"/>
      <c r="Q285" s="67"/>
    </row>
    <row r="286" spans="1:17" x14ac:dyDescent="0.25">
      <c r="A286" s="70"/>
      <c r="B286" s="64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7"/>
    </row>
    <row r="287" spans="1:17" x14ac:dyDescent="0.25">
      <c r="A287" s="70"/>
      <c r="B287" s="64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7"/>
    </row>
    <row r="288" spans="1:17" x14ac:dyDescent="0.25">
      <c r="A288" s="70"/>
      <c r="B288" s="64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7"/>
    </row>
    <row r="289" spans="1:17" x14ac:dyDescent="0.25">
      <c r="A289" s="70"/>
      <c r="B289" s="64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7"/>
    </row>
    <row r="290" spans="1:17" x14ac:dyDescent="0.25">
      <c r="A290" s="70"/>
      <c r="B290" s="64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7"/>
    </row>
    <row r="291" spans="1:17" x14ac:dyDescent="0.25">
      <c r="A291" s="70"/>
      <c r="B291" s="64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7"/>
    </row>
    <row r="292" spans="1:17" x14ac:dyDescent="0.25">
      <c r="A292" s="70"/>
      <c r="B292" s="64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7"/>
    </row>
    <row r="293" spans="1:17" x14ac:dyDescent="0.25">
      <c r="A293" s="70"/>
      <c r="B293" s="64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7"/>
    </row>
    <row r="294" spans="1:17" x14ac:dyDescent="0.25">
      <c r="A294" s="70"/>
      <c r="B294" s="64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7"/>
    </row>
    <row r="295" spans="1:17" x14ac:dyDescent="0.25">
      <c r="A295" s="70"/>
      <c r="B295" s="64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7"/>
    </row>
    <row r="296" spans="1:17" x14ac:dyDescent="0.25">
      <c r="A296" s="70"/>
      <c r="B296" s="64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7"/>
    </row>
    <row r="297" spans="1:17" x14ac:dyDescent="0.25">
      <c r="A297" s="70"/>
      <c r="B297" s="64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7"/>
    </row>
    <row r="298" spans="1:17" x14ac:dyDescent="0.25">
      <c r="A298" s="70"/>
      <c r="B298" s="64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7"/>
    </row>
    <row r="299" spans="1:17" x14ac:dyDescent="0.25">
      <c r="A299" s="70"/>
      <c r="B299" s="64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7"/>
    </row>
    <row r="300" spans="1:17" x14ac:dyDescent="0.25">
      <c r="A300" s="70"/>
      <c r="B300" s="64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7"/>
    </row>
    <row r="301" spans="1:17" x14ac:dyDescent="0.25">
      <c r="A301" s="70"/>
      <c r="B301" s="64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7"/>
    </row>
    <row r="302" spans="1:17" x14ac:dyDescent="0.25">
      <c r="A302" s="70"/>
      <c r="B302" s="64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7"/>
    </row>
    <row r="303" spans="1:17" x14ac:dyDescent="0.25">
      <c r="A303" s="70"/>
      <c r="B303" s="64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7"/>
    </row>
    <row r="304" spans="1:17" x14ac:dyDescent="0.25">
      <c r="A304" s="70"/>
      <c r="B304" s="64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7"/>
    </row>
    <row r="305" spans="1:17" x14ac:dyDescent="0.25">
      <c r="A305" s="70"/>
      <c r="B305" s="64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7"/>
    </row>
    <row r="306" spans="1:17" x14ac:dyDescent="0.25">
      <c r="A306" s="70"/>
      <c r="B306" s="64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7"/>
    </row>
    <row r="307" spans="1:17" x14ac:dyDescent="0.25">
      <c r="A307" s="70"/>
      <c r="B307" s="64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7"/>
    </row>
    <row r="308" spans="1:17" x14ac:dyDescent="0.25">
      <c r="A308" s="70"/>
      <c r="B308" s="64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7"/>
    </row>
    <row r="309" spans="1:17" x14ac:dyDescent="0.25">
      <c r="A309" s="70"/>
      <c r="B309" s="64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7"/>
    </row>
    <row r="310" spans="1:17" x14ac:dyDescent="0.25">
      <c r="A310" s="70"/>
      <c r="B310" s="64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7"/>
    </row>
    <row r="311" spans="1:17" x14ac:dyDescent="0.25">
      <c r="A311" s="70"/>
      <c r="B311" s="64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7"/>
    </row>
    <row r="312" spans="1:17" x14ac:dyDescent="0.25">
      <c r="A312" s="70"/>
      <c r="B312" s="64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7"/>
    </row>
    <row r="313" spans="1:17" x14ac:dyDescent="0.25">
      <c r="A313" s="70"/>
      <c r="B313" s="64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7"/>
    </row>
    <row r="314" spans="1:17" x14ac:dyDescent="0.25">
      <c r="A314" s="70"/>
      <c r="B314" s="64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7"/>
    </row>
    <row r="315" spans="1:17" x14ac:dyDescent="0.25">
      <c r="A315" s="70"/>
      <c r="B315" s="64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7"/>
    </row>
    <row r="316" spans="1:17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75"/>
      <c r="Q316" s="67"/>
    </row>
    <row r="317" spans="1:17" x14ac:dyDescent="0.25">
      <c r="P317" s="80"/>
      <c r="Q317" s="67"/>
    </row>
    <row r="318" spans="1:17" x14ac:dyDescent="0.25">
      <c r="P318" s="80"/>
      <c r="Q318" s="67"/>
    </row>
    <row r="319" spans="1:17" ht="15.75" x14ac:dyDescent="0.25">
      <c r="B319" s="50" t="s">
        <v>1</v>
      </c>
      <c r="P319" s="80"/>
      <c r="Q319" s="67"/>
    </row>
    <row r="320" spans="1:17" ht="15.75" x14ac:dyDescent="0.25">
      <c r="B320" s="50" t="s">
        <v>242</v>
      </c>
      <c r="P320" s="80"/>
      <c r="Q320" s="67"/>
    </row>
    <row r="321" spans="1:17" ht="15.75" x14ac:dyDescent="0.25">
      <c r="B321" s="50" t="s">
        <v>315</v>
      </c>
      <c r="P321" s="80"/>
      <c r="Q321" s="67"/>
    </row>
    <row r="322" spans="1:17" ht="15.75" x14ac:dyDescent="0.25">
      <c r="B322" s="50" t="s">
        <v>264</v>
      </c>
      <c r="P322" s="80"/>
      <c r="Q322" s="67"/>
    </row>
    <row r="323" spans="1:17" ht="15.75" x14ac:dyDescent="0.25">
      <c r="B323" s="50"/>
      <c r="P323" s="80"/>
      <c r="Q323" s="67"/>
    </row>
    <row r="324" spans="1:17" x14ac:dyDescent="0.25">
      <c r="A324" s="53" t="s">
        <v>92</v>
      </c>
      <c r="B324" s="53"/>
      <c r="C324" s="54"/>
      <c r="D324" s="172" t="s">
        <v>93</v>
      </c>
      <c r="E324" s="172"/>
      <c r="F324" s="172"/>
      <c r="G324" s="172"/>
      <c r="H324" s="172"/>
      <c r="I324" s="172"/>
      <c r="J324" s="172"/>
      <c r="K324" s="172"/>
      <c r="L324" s="172"/>
      <c r="M324" s="172"/>
      <c r="N324" s="172"/>
      <c r="O324" s="172"/>
      <c r="P324" s="54"/>
      <c r="Q324" s="55"/>
    </row>
    <row r="325" spans="1:17" x14ac:dyDescent="0.25">
      <c r="A325" s="53" t="s">
        <v>94</v>
      </c>
      <c r="B325" s="53"/>
      <c r="C325" s="54" t="s">
        <v>95</v>
      </c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5"/>
    </row>
    <row r="326" spans="1:17" x14ac:dyDescent="0.25">
      <c r="A326" s="54" t="s">
        <v>96</v>
      </c>
      <c r="B326" s="54" t="s">
        <v>97</v>
      </c>
      <c r="C326" s="54" t="s">
        <v>98</v>
      </c>
      <c r="D326" s="54" t="s">
        <v>99</v>
      </c>
      <c r="E326" s="54" t="s">
        <v>100</v>
      </c>
      <c r="F326" s="54" t="s">
        <v>101</v>
      </c>
      <c r="G326" s="54" t="s">
        <v>102</v>
      </c>
      <c r="H326" s="54" t="s">
        <v>103</v>
      </c>
      <c r="I326" s="54" t="s">
        <v>104</v>
      </c>
      <c r="J326" s="54" t="s">
        <v>105</v>
      </c>
      <c r="K326" s="54" t="s">
        <v>106</v>
      </c>
      <c r="L326" s="54" t="s">
        <v>107</v>
      </c>
      <c r="M326" s="54" t="s">
        <v>108</v>
      </c>
      <c r="N326" s="54" t="s">
        <v>109</v>
      </c>
      <c r="O326" s="54" t="s">
        <v>110</v>
      </c>
      <c r="P326" s="54" t="s">
        <v>62</v>
      </c>
      <c r="Q326" s="54" t="s">
        <v>87</v>
      </c>
    </row>
    <row r="327" spans="1:17" x14ac:dyDescent="0.25">
      <c r="P327" s="80"/>
      <c r="Q327" s="67"/>
    </row>
    <row r="328" spans="1:17" x14ac:dyDescent="0.25">
      <c r="A328" s="16">
        <v>2000</v>
      </c>
      <c r="B328" s="75" t="s">
        <v>131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75"/>
      <c r="Q328" s="67"/>
    </row>
    <row r="329" spans="1:17" ht="45" x14ac:dyDescent="0.25">
      <c r="A329" s="10">
        <v>2100</v>
      </c>
      <c r="B329" s="76" t="s">
        <v>132</v>
      </c>
      <c r="C329" s="14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75"/>
      <c r="Q329" s="67"/>
    </row>
    <row r="330" spans="1:17" ht="26.25" x14ac:dyDescent="0.25">
      <c r="A330" s="63" t="s">
        <v>133</v>
      </c>
      <c r="B330" s="64" t="s">
        <v>284</v>
      </c>
      <c r="C330" s="69">
        <v>44472</v>
      </c>
      <c r="D330" s="69">
        <f>+C330/11</f>
        <v>4042.909090909091</v>
      </c>
      <c r="E330" s="69">
        <f t="shared" ref="E330:N331" si="8">+D330</f>
        <v>4042.909090909091</v>
      </c>
      <c r="F330" s="69">
        <f t="shared" si="8"/>
        <v>4042.909090909091</v>
      </c>
      <c r="G330" s="69">
        <f t="shared" si="8"/>
        <v>4042.909090909091</v>
      </c>
      <c r="H330" s="69">
        <f t="shared" si="8"/>
        <v>4042.909090909091</v>
      </c>
      <c r="I330" s="69">
        <f t="shared" si="8"/>
        <v>4042.909090909091</v>
      </c>
      <c r="J330" s="69">
        <f t="shared" si="8"/>
        <v>4042.909090909091</v>
      </c>
      <c r="K330" s="69">
        <f t="shared" si="8"/>
        <v>4042.909090909091</v>
      </c>
      <c r="L330" s="69">
        <f t="shared" si="8"/>
        <v>4042.909090909091</v>
      </c>
      <c r="M330" s="69">
        <f t="shared" si="8"/>
        <v>4042.909090909091</v>
      </c>
      <c r="N330" s="69">
        <f t="shared" si="8"/>
        <v>4042.909090909091</v>
      </c>
      <c r="O330" s="69">
        <v>0</v>
      </c>
      <c r="P330" s="66">
        <f t="shared" ref="P330:P343" si="9">SUM(D330:O330)</f>
        <v>44472</v>
      </c>
      <c r="Q330" s="67">
        <v>0.16900000000000001</v>
      </c>
    </row>
    <row r="331" spans="1:17" ht="39" x14ac:dyDescent="0.25">
      <c r="A331" s="63" t="s">
        <v>135</v>
      </c>
      <c r="B331" s="61" t="s">
        <v>136</v>
      </c>
      <c r="C331" s="69">
        <v>110000</v>
      </c>
      <c r="D331" s="69">
        <f>+C331/11</f>
        <v>10000</v>
      </c>
      <c r="E331" s="69">
        <f t="shared" si="8"/>
        <v>10000</v>
      </c>
      <c r="F331" s="69">
        <f t="shared" si="8"/>
        <v>10000</v>
      </c>
      <c r="G331" s="69">
        <f t="shared" si="8"/>
        <v>10000</v>
      </c>
      <c r="H331" s="69">
        <f t="shared" si="8"/>
        <v>10000</v>
      </c>
      <c r="I331" s="69">
        <f t="shared" si="8"/>
        <v>10000</v>
      </c>
      <c r="J331" s="69">
        <f t="shared" si="8"/>
        <v>10000</v>
      </c>
      <c r="K331" s="69">
        <f t="shared" si="8"/>
        <v>10000</v>
      </c>
      <c r="L331" s="69">
        <f t="shared" si="8"/>
        <v>10000</v>
      </c>
      <c r="M331" s="69">
        <f t="shared" si="8"/>
        <v>10000</v>
      </c>
      <c r="N331" s="69">
        <f t="shared" si="8"/>
        <v>10000</v>
      </c>
      <c r="O331" s="69">
        <v>0</v>
      </c>
      <c r="P331" s="66">
        <f t="shared" si="9"/>
        <v>110000</v>
      </c>
      <c r="Q331" s="67">
        <v>0.22520000000000001</v>
      </c>
    </row>
    <row r="332" spans="1:17" ht="26.25" x14ac:dyDescent="0.25">
      <c r="A332" s="63" t="s">
        <v>137</v>
      </c>
      <c r="B332" s="64" t="s">
        <v>138</v>
      </c>
      <c r="C332" s="69">
        <v>18000</v>
      </c>
      <c r="D332" s="69">
        <f>+C332/12</f>
        <v>1500</v>
      </c>
      <c r="E332" s="69">
        <f>+C332/12</f>
        <v>1500</v>
      </c>
      <c r="F332" s="69">
        <f>+C332/12</f>
        <v>1500</v>
      </c>
      <c r="G332" s="69">
        <f>+C332/12</f>
        <v>1500</v>
      </c>
      <c r="H332" s="69">
        <f>+C332/12</f>
        <v>1500</v>
      </c>
      <c r="I332" s="69">
        <f>+C332/12</f>
        <v>1500</v>
      </c>
      <c r="J332" s="69">
        <f>+C332/12</f>
        <v>1500</v>
      </c>
      <c r="K332" s="69">
        <f>+C332/12</f>
        <v>1500</v>
      </c>
      <c r="L332" s="69">
        <f>+C332/12</f>
        <v>1500</v>
      </c>
      <c r="M332" s="69">
        <f>+C332/12</f>
        <v>1500</v>
      </c>
      <c r="N332" s="69">
        <f>+C332/12</f>
        <v>1500</v>
      </c>
      <c r="O332" s="69">
        <f>+C332/12</f>
        <v>1500</v>
      </c>
      <c r="P332" s="66">
        <f t="shared" si="9"/>
        <v>18000</v>
      </c>
      <c r="Q332" s="67">
        <v>0</v>
      </c>
    </row>
    <row r="333" spans="1:17" x14ac:dyDescent="0.25">
      <c r="A333" s="63" t="s">
        <v>139</v>
      </c>
      <c r="B333" s="64" t="s">
        <v>140</v>
      </c>
      <c r="C333" s="69">
        <v>0</v>
      </c>
      <c r="D333" s="69">
        <f>+C333/11</f>
        <v>0</v>
      </c>
      <c r="E333" s="69">
        <f t="shared" ref="E333:N333" si="10">+D333</f>
        <v>0</v>
      </c>
      <c r="F333" s="69">
        <f t="shared" si="10"/>
        <v>0</v>
      </c>
      <c r="G333" s="69">
        <f t="shared" si="10"/>
        <v>0</v>
      </c>
      <c r="H333" s="69">
        <f t="shared" si="10"/>
        <v>0</v>
      </c>
      <c r="I333" s="69">
        <f t="shared" si="10"/>
        <v>0</v>
      </c>
      <c r="J333" s="69">
        <f t="shared" si="10"/>
        <v>0</v>
      </c>
      <c r="K333" s="69">
        <f t="shared" si="10"/>
        <v>0</v>
      </c>
      <c r="L333" s="69">
        <f t="shared" si="10"/>
        <v>0</v>
      </c>
      <c r="M333" s="69">
        <f t="shared" si="10"/>
        <v>0</v>
      </c>
      <c r="N333" s="69">
        <f t="shared" si="10"/>
        <v>0</v>
      </c>
      <c r="O333" s="69">
        <v>0</v>
      </c>
      <c r="P333" s="66">
        <f t="shared" si="9"/>
        <v>0</v>
      </c>
      <c r="Q333" s="67">
        <v>0</v>
      </c>
    </row>
    <row r="334" spans="1:17" x14ac:dyDescent="0.25">
      <c r="A334" s="68">
        <v>2200</v>
      </c>
      <c r="B334" s="64" t="s">
        <v>141</v>
      </c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6"/>
      <c r="Q334" s="67"/>
    </row>
    <row r="335" spans="1:17" ht="42" customHeight="1" x14ac:dyDescent="0.25">
      <c r="A335" s="63" t="s">
        <v>142</v>
      </c>
      <c r="B335" s="64" t="s">
        <v>143</v>
      </c>
      <c r="C335" s="69">
        <v>6000</v>
      </c>
      <c r="D335" s="69">
        <f>+C335/11</f>
        <v>545.4545454545455</v>
      </c>
      <c r="E335" s="69">
        <f t="shared" ref="E335:N335" si="11">+D335</f>
        <v>545.4545454545455</v>
      </c>
      <c r="F335" s="69">
        <f t="shared" si="11"/>
        <v>545.4545454545455</v>
      </c>
      <c r="G335" s="69">
        <f t="shared" si="11"/>
        <v>545.4545454545455</v>
      </c>
      <c r="H335" s="69">
        <f t="shared" si="11"/>
        <v>545.4545454545455</v>
      </c>
      <c r="I335" s="69">
        <f t="shared" si="11"/>
        <v>545.4545454545455</v>
      </c>
      <c r="J335" s="69">
        <f t="shared" si="11"/>
        <v>545.4545454545455</v>
      </c>
      <c r="K335" s="69">
        <f t="shared" si="11"/>
        <v>545.4545454545455</v>
      </c>
      <c r="L335" s="69">
        <f t="shared" si="11"/>
        <v>545.4545454545455</v>
      </c>
      <c r="M335" s="69">
        <f t="shared" si="11"/>
        <v>545.4545454545455</v>
      </c>
      <c r="N335" s="69">
        <f t="shared" si="11"/>
        <v>545.4545454545455</v>
      </c>
      <c r="O335" s="69">
        <v>0</v>
      </c>
      <c r="P335" s="66">
        <f t="shared" si="9"/>
        <v>6000.0000000000018</v>
      </c>
      <c r="Q335" s="67">
        <v>0</v>
      </c>
    </row>
    <row r="336" spans="1:17" ht="26.25" x14ac:dyDescent="0.25">
      <c r="A336" s="68">
        <v>2400</v>
      </c>
      <c r="B336" s="64" t="s">
        <v>144</v>
      </c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6"/>
      <c r="Q336" s="67"/>
    </row>
    <row r="337" spans="1:17" ht="26.25" x14ac:dyDescent="0.25">
      <c r="A337" s="63" t="s">
        <v>145</v>
      </c>
      <c r="B337" s="64" t="s">
        <v>146</v>
      </c>
      <c r="C337" s="69">
        <v>0</v>
      </c>
      <c r="D337" s="69">
        <f>+C337/12</f>
        <v>0</v>
      </c>
      <c r="E337" s="69">
        <f>+C337/12</f>
        <v>0</v>
      </c>
      <c r="F337" s="69">
        <f>+C337/12</f>
        <v>0</v>
      </c>
      <c r="G337" s="69">
        <f>+C337/12</f>
        <v>0</v>
      </c>
      <c r="H337" s="69">
        <f>+C337/12</f>
        <v>0</v>
      </c>
      <c r="I337" s="69">
        <f>+C337/12</f>
        <v>0</v>
      </c>
      <c r="J337" s="69">
        <f>+C337/12</f>
        <v>0</v>
      </c>
      <c r="K337" s="69">
        <f>+C337/12</f>
        <v>0</v>
      </c>
      <c r="L337" s="69">
        <f>+C337/12</f>
        <v>0</v>
      </c>
      <c r="M337" s="69">
        <f>+C337/12</f>
        <v>0</v>
      </c>
      <c r="N337" s="69">
        <f>+C337/12</f>
        <v>0</v>
      </c>
      <c r="O337" s="69">
        <f>+C337/12</f>
        <v>0</v>
      </c>
      <c r="P337" s="66">
        <f t="shared" si="9"/>
        <v>0</v>
      </c>
      <c r="Q337" s="67">
        <v>0</v>
      </c>
    </row>
    <row r="338" spans="1:17" ht="29.25" customHeight="1" x14ac:dyDescent="0.25">
      <c r="A338" s="68">
        <v>2500</v>
      </c>
      <c r="B338" s="64" t="s">
        <v>147</v>
      </c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6"/>
      <c r="Q338" s="67"/>
    </row>
    <row r="339" spans="1:17" ht="26.25" x14ac:dyDescent="0.25">
      <c r="A339" s="63">
        <v>2531</v>
      </c>
      <c r="B339" s="64" t="s">
        <v>148</v>
      </c>
      <c r="C339" s="69">
        <v>0</v>
      </c>
      <c r="D339" s="69">
        <f>+C339/12</f>
        <v>0</v>
      </c>
      <c r="E339" s="69">
        <f>+C339/12</f>
        <v>0</v>
      </c>
      <c r="F339" s="69">
        <f>+C339/12</f>
        <v>0</v>
      </c>
      <c r="G339" s="69">
        <f>+C339/12</f>
        <v>0</v>
      </c>
      <c r="H339" s="69">
        <f>+C339/12</f>
        <v>0</v>
      </c>
      <c r="I339" s="69">
        <f>+C339/12</f>
        <v>0</v>
      </c>
      <c r="J339" s="69">
        <f>+C339/12</f>
        <v>0</v>
      </c>
      <c r="K339" s="69">
        <f>+C339/12</f>
        <v>0</v>
      </c>
      <c r="L339" s="69">
        <f>+C339/12</f>
        <v>0</v>
      </c>
      <c r="M339" s="69">
        <f>+C339/12</f>
        <v>0</v>
      </c>
      <c r="N339" s="69">
        <f>+C339/12</f>
        <v>0</v>
      </c>
      <c r="O339" s="69">
        <f>+C339/12</f>
        <v>0</v>
      </c>
      <c r="P339" s="66">
        <f t="shared" si="9"/>
        <v>0</v>
      </c>
      <c r="Q339" s="67">
        <v>0</v>
      </c>
    </row>
    <row r="340" spans="1:17" ht="29.25" customHeight="1" x14ac:dyDescent="0.25">
      <c r="A340" s="68">
        <v>2600</v>
      </c>
      <c r="B340" s="64" t="s">
        <v>149</v>
      </c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6"/>
      <c r="Q340" s="67"/>
    </row>
    <row r="341" spans="1:17" ht="67.5" customHeight="1" x14ac:dyDescent="0.25">
      <c r="A341" s="63" t="s">
        <v>150</v>
      </c>
      <c r="B341" s="64" t="s">
        <v>151</v>
      </c>
      <c r="C341" s="69">
        <v>262500</v>
      </c>
      <c r="D341" s="69">
        <f>+C341/11</f>
        <v>23863.636363636364</v>
      </c>
      <c r="E341" s="69">
        <f t="shared" ref="E341:N341" si="12">+D341</f>
        <v>23863.636363636364</v>
      </c>
      <c r="F341" s="69">
        <f t="shared" si="12"/>
        <v>23863.636363636364</v>
      </c>
      <c r="G341" s="69">
        <f t="shared" si="12"/>
        <v>23863.636363636364</v>
      </c>
      <c r="H341" s="69">
        <f t="shared" si="12"/>
        <v>23863.636363636364</v>
      </c>
      <c r="I341" s="69">
        <f t="shared" si="12"/>
        <v>23863.636363636364</v>
      </c>
      <c r="J341" s="69">
        <f t="shared" si="12"/>
        <v>23863.636363636364</v>
      </c>
      <c r="K341" s="69">
        <f t="shared" si="12"/>
        <v>23863.636363636364</v>
      </c>
      <c r="L341" s="69">
        <f t="shared" si="12"/>
        <v>23863.636363636364</v>
      </c>
      <c r="M341" s="69">
        <f t="shared" si="12"/>
        <v>23863.636363636364</v>
      </c>
      <c r="N341" s="69">
        <f t="shared" si="12"/>
        <v>23863.636363636364</v>
      </c>
      <c r="O341" s="69">
        <v>0</v>
      </c>
      <c r="P341" s="66">
        <f t="shared" si="9"/>
        <v>262499.99999999994</v>
      </c>
      <c r="Q341" s="67">
        <v>0.60580000000000001</v>
      </c>
    </row>
    <row r="342" spans="1:17" ht="39" x14ac:dyDescent="0.25">
      <c r="A342" s="68">
        <v>2700</v>
      </c>
      <c r="B342" s="64" t="s">
        <v>152</v>
      </c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6"/>
      <c r="Q342" s="67"/>
    </row>
    <row r="343" spans="1:17" x14ac:dyDescent="0.25">
      <c r="A343" s="63">
        <v>2711</v>
      </c>
      <c r="B343" s="64" t="s">
        <v>153</v>
      </c>
      <c r="C343" s="69">
        <v>0</v>
      </c>
      <c r="D343" s="69">
        <f>+C343/12</f>
        <v>0</v>
      </c>
      <c r="E343" s="69">
        <f t="shared" ref="E343:N343" si="13">+D343</f>
        <v>0</v>
      </c>
      <c r="F343" s="69">
        <f t="shared" si="13"/>
        <v>0</v>
      </c>
      <c r="G343" s="69">
        <f t="shared" si="13"/>
        <v>0</v>
      </c>
      <c r="H343" s="69">
        <f t="shared" si="13"/>
        <v>0</v>
      </c>
      <c r="I343" s="69">
        <f t="shared" si="13"/>
        <v>0</v>
      </c>
      <c r="J343" s="69">
        <f t="shared" si="13"/>
        <v>0</v>
      </c>
      <c r="K343" s="69">
        <f t="shared" si="13"/>
        <v>0</v>
      </c>
      <c r="L343" s="69">
        <f t="shared" si="13"/>
        <v>0</v>
      </c>
      <c r="M343" s="69">
        <f t="shared" si="13"/>
        <v>0</v>
      </c>
      <c r="N343" s="69">
        <f t="shared" si="13"/>
        <v>0</v>
      </c>
      <c r="O343" s="69">
        <f>+N343</f>
        <v>0</v>
      </c>
      <c r="P343" s="66">
        <f t="shared" si="9"/>
        <v>0</v>
      </c>
      <c r="Q343" s="67">
        <v>0</v>
      </c>
    </row>
    <row r="344" spans="1:17" ht="26.25" x14ac:dyDescent="0.25">
      <c r="A344" s="68">
        <v>2900</v>
      </c>
      <c r="B344" s="64" t="s">
        <v>154</v>
      </c>
      <c r="C344" s="69">
        <v>0</v>
      </c>
      <c r="D344" s="69">
        <v>0</v>
      </c>
      <c r="E344" s="69">
        <v>0</v>
      </c>
      <c r="F344" s="69">
        <v>0</v>
      </c>
      <c r="G344" s="69">
        <v>0</v>
      </c>
      <c r="H344" s="69">
        <v>0</v>
      </c>
      <c r="I344" s="69">
        <v>0</v>
      </c>
      <c r="J344" s="69">
        <v>0</v>
      </c>
      <c r="K344" s="69">
        <v>0</v>
      </c>
      <c r="L344" s="69">
        <v>0</v>
      </c>
      <c r="M344" s="69">
        <v>0</v>
      </c>
      <c r="N344" s="69">
        <v>0</v>
      </c>
      <c r="O344" s="69">
        <v>0</v>
      </c>
      <c r="P344" s="66">
        <v>0</v>
      </c>
      <c r="Q344" s="67">
        <v>0</v>
      </c>
    </row>
    <row r="345" spans="1:17" x14ac:dyDescent="0.25">
      <c r="A345" s="63" t="s">
        <v>155</v>
      </c>
      <c r="B345" s="64" t="s">
        <v>156</v>
      </c>
      <c r="C345" s="69">
        <v>0</v>
      </c>
      <c r="D345" s="69">
        <f>+C345/12</f>
        <v>0</v>
      </c>
      <c r="E345" s="69">
        <f t="shared" ref="E345:O345" si="14">+D345</f>
        <v>0</v>
      </c>
      <c r="F345" s="69">
        <f t="shared" si="14"/>
        <v>0</v>
      </c>
      <c r="G345" s="69">
        <f t="shared" si="14"/>
        <v>0</v>
      </c>
      <c r="H345" s="69">
        <f t="shared" si="14"/>
        <v>0</v>
      </c>
      <c r="I345" s="69">
        <f t="shared" si="14"/>
        <v>0</v>
      </c>
      <c r="J345" s="69">
        <f t="shared" si="14"/>
        <v>0</v>
      </c>
      <c r="K345" s="69">
        <f t="shared" si="14"/>
        <v>0</v>
      </c>
      <c r="L345" s="69">
        <f t="shared" si="14"/>
        <v>0</v>
      </c>
      <c r="M345" s="69">
        <f t="shared" si="14"/>
        <v>0</v>
      </c>
      <c r="N345" s="69">
        <f t="shared" si="14"/>
        <v>0</v>
      </c>
      <c r="O345" s="69">
        <f t="shared" si="14"/>
        <v>0</v>
      </c>
      <c r="P345" s="66">
        <f>SUM(D345:O345)</f>
        <v>0</v>
      </c>
      <c r="Q345" s="67">
        <v>0</v>
      </c>
    </row>
    <row r="346" spans="1:17" ht="39" x14ac:dyDescent="0.25">
      <c r="A346" s="63" t="s">
        <v>157</v>
      </c>
      <c r="B346" s="64" t="s">
        <v>158</v>
      </c>
      <c r="C346" s="69">
        <v>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75">
        <v>0</v>
      </c>
      <c r="Q346" s="67">
        <v>0</v>
      </c>
    </row>
    <row r="347" spans="1:17" ht="39" x14ac:dyDescent="0.25">
      <c r="A347" s="63">
        <v>2961</v>
      </c>
      <c r="B347" s="64" t="s">
        <v>159</v>
      </c>
      <c r="C347" s="69">
        <v>0</v>
      </c>
      <c r="D347" s="69">
        <v>0</v>
      </c>
      <c r="E347" s="69">
        <v>0</v>
      </c>
      <c r="F347" s="69">
        <v>0</v>
      </c>
      <c r="G347" s="69">
        <v>0</v>
      </c>
      <c r="H347" s="69">
        <v>0</v>
      </c>
      <c r="I347" s="69"/>
      <c r="J347" s="69">
        <v>0</v>
      </c>
      <c r="K347" s="69">
        <v>0</v>
      </c>
      <c r="L347" s="69">
        <v>0</v>
      </c>
      <c r="M347" s="69">
        <v>0</v>
      </c>
      <c r="N347" s="69">
        <v>0</v>
      </c>
      <c r="O347" s="69">
        <v>0</v>
      </c>
      <c r="P347" s="66">
        <v>0</v>
      </c>
      <c r="Q347" s="67">
        <v>0</v>
      </c>
    </row>
    <row r="348" spans="1:17" x14ac:dyDescent="0.25">
      <c r="A348" s="63"/>
      <c r="B348" s="64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6"/>
      <c r="Q348" s="67"/>
    </row>
    <row r="349" spans="1:17" x14ac:dyDescent="0.25">
      <c r="A349" s="70"/>
      <c r="B349" s="77" t="s">
        <v>130</v>
      </c>
      <c r="C349" s="78">
        <f>SUM(C327:C348)</f>
        <v>440972</v>
      </c>
      <c r="D349" s="78">
        <f>SUM(D330:D345)</f>
        <v>39952</v>
      </c>
      <c r="E349" s="78">
        <f t="shared" ref="E349:O349" si="15">SUM(E330:E344)</f>
        <v>39952</v>
      </c>
      <c r="F349" s="78">
        <f t="shared" si="15"/>
        <v>39952</v>
      </c>
      <c r="G349" s="78">
        <f t="shared" si="15"/>
        <v>39952</v>
      </c>
      <c r="H349" s="78">
        <f t="shared" si="15"/>
        <v>39952</v>
      </c>
      <c r="I349" s="78">
        <f t="shared" si="15"/>
        <v>39952</v>
      </c>
      <c r="J349" s="78">
        <f t="shared" si="15"/>
        <v>39952</v>
      </c>
      <c r="K349" s="78">
        <f t="shared" si="15"/>
        <v>39952</v>
      </c>
      <c r="L349" s="78">
        <f t="shared" si="15"/>
        <v>39952</v>
      </c>
      <c r="M349" s="78">
        <f t="shared" si="15"/>
        <v>39952</v>
      </c>
      <c r="N349" s="78">
        <f t="shared" si="15"/>
        <v>39952</v>
      </c>
      <c r="O349" s="78">
        <f t="shared" si="15"/>
        <v>1500</v>
      </c>
      <c r="P349" s="78">
        <f>SUM(P330:P345)</f>
        <v>440971.99999999994</v>
      </c>
      <c r="Q349" s="79">
        <f>SUM(Q330:Q347)</f>
        <v>1</v>
      </c>
    </row>
    <row r="350" spans="1:17" x14ac:dyDescent="0.25">
      <c r="A350" s="70"/>
      <c r="B350" s="109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110"/>
    </row>
    <row r="351" spans="1:17" x14ac:dyDescent="0.25">
      <c r="A351" s="70"/>
      <c r="B351" s="109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110"/>
    </row>
    <row r="352" spans="1:17" x14ac:dyDescent="0.25">
      <c r="A352" s="70"/>
      <c r="B352" s="109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110"/>
    </row>
    <row r="353" spans="1:17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75"/>
      <c r="Q353" s="67"/>
    </row>
    <row r="354" spans="1:17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75"/>
      <c r="Q354" s="67"/>
    </row>
    <row r="355" spans="1:17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75"/>
      <c r="Q355" s="67"/>
    </row>
    <row r="356" spans="1:17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75"/>
      <c r="Q356" s="67"/>
    </row>
    <row r="357" spans="1:17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75"/>
      <c r="Q357" s="67"/>
    </row>
    <row r="358" spans="1:17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75"/>
      <c r="Q358" s="67"/>
    </row>
    <row r="359" spans="1:17" ht="15.75" x14ac:dyDescent="0.25">
      <c r="A359" s="5"/>
      <c r="B359" s="50" t="s">
        <v>1</v>
      </c>
      <c r="Q359" s="67"/>
    </row>
    <row r="360" spans="1:17" ht="15.75" x14ac:dyDescent="0.25">
      <c r="A360" s="5"/>
      <c r="B360" s="50" t="s">
        <v>315</v>
      </c>
      <c r="Q360" s="67"/>
    </row>
    <row r="361" spans="1:17" x14ac:dyDescent="0.25">
      <c r="A361" s="5"/>
      <c r="Q361" s="67"/>
    </row>
    <row r="362" spans="1:17" ht="33.75" x14ac:dyDescent="0.5">
      <c r="A362" s="5"/>
      <c r="B362" s="184" t="s">
        <v>238</v>
      </c>
      <c r="C362" s="184"/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67"/>
    </row>
    <row r="363" spans="1:17" x14ac:dyDescent="0.25">
      <c r="A363" s="5"/>
      <c r="Q363" s="67"/>
    </row>
    <row r="364" spans="1:17" x14ac:dyDescent="0.25">
      <c r="A364" s="5"/>
      <c r="Q364" s="67"/>
    </row>
    <row r="365" spans="1:17" x14ac:dyDescent="0.25">
      <c r="A365" s="5"/>
      <c r="Q365" s="67"/>
    </row>
    <row r="366" spans="1:17" x14ac:dyDescent="0.25">
      <c r="A366" s="5"/>
      <c r="Q366" s="67"/>
    </row>
    <row r="367" spans="1:17" x14ac:dyDescent="0.25">
      <c r="A367" s="5"/>
      <c r="Q367" s="67"/>
    </row>
    <row r="368" spans="1:17" x14ac:dyDescent="0.25">
      <c r="A368" s="5"/>
      <c r="Q368" s="67"/>
    </row>
    <row r="369" spans="1:17" x14ac:dyDescent="0.25">
      <c r="A369" s="5"/>
      <c r="Q369" s="67"/>
    </row>
    <row r="370" spans="1:17" x14ac:dyDescent="0.25">
      <c r="A370" s="5"/>
      <c r="Q370" s="67"/>
    </row>
    <row r="371" spans="1:17" x14ac:dyDescent="0.25">
      <c r="A371" s="5"/>
      <c r="Q371" s="67"/>
    </row>
    <row r="372" spans="1:17" ht="36" x14ac:dyDescent="0.25">
      <c r="A372" s="5"/>
      <c r="B372" s="185" t="s">
        <v>302</v>
      </c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67"/>
    </row>
    <row r="373" spans="1:17" x14ac:dyDescent="0.25">
      <c r="A373" s="5"/>
      <c r="Q373" s="67"/>
    </row>
    <row r="374" spans="1:17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75"/>
      <c r="Q374" s="67"/>
    </row>
    <row r="375" spans="1:17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75"/>
      <c r="Q375" s="67"/>
    </row>
    <row r="376" spans="1:17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75"/>
      <c r="Q376" s="67"/>
    </row>
    <row r="377" spans="1:17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75"/>
      <c r="Q377" s="67"/>
    </row>
    <row r="378" spans="1:17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75"/>
      <c r="Q378" s="67"/>
    </row>
    <row r="379" spans="1:17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75"/>
      <c r="Q379" s="67"/>
    </row>
    <row r="380" spans="1:17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75"/>
      <c r="Q380" s="67"/>
    </row>
    <row r="381" spans="1:17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75"/>
      <c r="Q381" s="67"/>
    </row>
    <row r="382" spans="1:17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75"/>
      <c r="Q382" s="67"/>
    </row>
    <row r="383" spans="1:17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75"/>
      <c r="Q383" s="67"/>
    </row>
    <row r="384" spans="1:17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75"/>
      <c r="Q384" s="67"/>
    </row>
    <row r="385" spans="1:17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75"/>
      <c r="Q385" s="67"/>
    </row>
    <row r="386" spans="1:17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75"/>
      <c r="Q386" s="67"/>
    </row>
    <row r="387" spans="1:17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75"/>
      <c r="Q387" s="67"/>
    </row>
    <row r="388" spans="1:17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75"/>
      <c r="Q388" s="67"/>
    </row>
    <row r="389" spans="1:17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75"/>
      <c r="Q389" s="67"/>
    </row>
    <row r="390" spans="1:17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75"/>
      <c r="Q390" s="67"/>
    </row>
    <row r="391" spans="1:17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75"/>
      <c r="Q391" s="67"/>
    </row>
    <row r="392" spans="1:17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75"/>
      <c r="Q392" s="67"/>
    </row>
    <row r="393" spans="1:17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75"/>
      <c r="Q393" s="67"/>
    </row>
    <row r="394" spans="1:17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75"/>
      <c r="Q394" s="67"/>
    </row>
    <row r="395" spans="1:17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75"/>
      <c r="Q395" s="67"/>
    </row>
    <row r="396" spans="1:17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75"/>
      <c r="Q396" s="67"/>
    </row>
    <row r="397" spans="1:17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75"/>
      <c r="Q397" s="67"/>
    </row>
    <row r="398" spans="1:17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75"/>
      <c r="Q398" s="67"/>
    </row>
    <row r="399" spans="1:17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75"/>
      <c r="Q399" s="67"/>
    </row>
    <row r="400" spans="1:17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75"/>
      <c r="Q400" s="67"/>
    </row>
    <row r="401" spans="1:17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75"/>
      <c r="Q401" s="67"/>
    </row>
    <row r="402" spans="1:17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75"/>
      <c r="Q402" s="67"/>
    </row>
    <row r="403" spans="1:17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75"/>
      <c r="Q403" s="67"/>
    </row>
    <row r="404" spans="1:17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75"/>
      <c r="Q404" s="67"/>
    </row>
    <row r="405" spans="1:17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75"/>
      <c r="Q405" s="67"/>
    </row>
    <row r="406" spans="1:17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75"/>
      <c r="Q406" s="67"/>
    </row>
    <row r="407" spans="1:17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75"/>
      <c r="Q407" s="67"/>
    </row>
    <row r="408" spans="1:17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75"/>
      <c r="Q408" s="67"/>
    </row>
    <row r="409" spans="1:17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75"/>
      <c r="Q409" s="67"/>
    </row>
    <row r="410" spans="1:17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75"/>
      <c r="Q410" s="67"/>
    </row>
    <row r="411" spans="1:17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75"/>
      <c r="Q411" s="67"/>
    </row>
    <row r="412" spans="1:17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75"/>
      <c r="Q412" s="67"/>
    </row>
    <row r="413" spans="1:17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75"/>
      <c r="Q413" s="67"/>
    </row>
    <row r="414" spans="1:17" ht="15.75" x14ac:dyDescent="0.25">
      <c r="A414" s="5"/>
      <c r="B414" s="50" t="s">
        <v>1</v>
      </c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75"/>
      <c r="Q414" s="67"/>
    </row>
    <row r="415" spans="1:17" ht="15.75" x14ac:dyDescent="0.25">
      <c r="A415" s="5"/>
      <c r="B415" s="50" t="s">
        <v>242</v>
      </c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75"/>
      <c r="Q415" s="67"/>
    </row>
    <row r="416" spans="1:17" ht="15.75" x14ac:dyDescent="0.25">
      <c r="B416" s="50" t="s">
        <v>315</v>
      </c>
      <c r="P416" s="80"/>
      <c r="Q416" s="67"/>
    </row>
    <row r="417" spans="1:17" x14ac:dyDescent="0.25">
      <c r="P417" s="80"/>
      <c r="Q417" s="67"/>
    </row>
    <row r="418" spans="1:17" ht="15.75" x14ac:dyDescent="0.25">
      <c r="B418" s="50" t="s">
        <v>265</v>
      </c>
      <c r="P418" s="80"/>
      <c r="Q418" s="67"/>
    </row>
    <row r="419" spans="1:17" ht="15.75" x14ac:dyDescent="0.25">
      <c r="B419" s="50"/>
      <c r="P419" s="80"/>
      <c r="Q419" s="67"/>
    </row>
    <row r="420" spans="1:17" x14ac:dyDescent="0.25">
      <c r="A420" s="53" t="s">
        <v>92</v>
      </c>
      <c r="B420" s="53"/>
      <c r="C420" s="54"/>
      <c r="D420" s="172" t="s">
        <v>93</v>
      </c>
      <c r="E420" s="172"/>
      <c r="F420" s="172"/>
      <c r="G420" s="172"/>
      <c r="H420" s="172"/>
      <c r="I420" s="172"/>
      <c r="J420" s="172"/>
      <c r="K420" s="172"/>
      <c r="L420" s="172"/>
      <c r="M420" s="172"/>
      <c r="N420" s="172"/>
      <c r="O420" s="172"/>
      <c r="P420" s="54"/>
      <c r="Q420" s="55"/>
    </row>
    <row r="421" spans="1:17" x14ac:dyDescent="0.25">
      <c r="A421" s="53" t="s">
        <v>94</v>
      </c>
      <c r="B421" s="53"/>
      <c r="C421" s="54" t="s">
        <v>95</v>
      </c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5"/>
    </row>
    <row r="422" spans="1:17" x14ac:dyDescent="0.25">
      <c r="A422" s="54" t="s">
        <v>96</v>
      </c>
      <c r="B422" s="54" t="s">
        <v>97</v>
      </c>
      <c r="C422" s="54" t="s">
        <v>98</v>
      </c>
      <c r="D422" s="54" t="s">
        <v>99</v>
      </c>
      <c r="E422" s="54" t="s">
        <v>100</v>
      </c>
      <c r="F422" s="54" t="s">
        <v>101</v>
      </c>
      <c r="G422" s="54" t="s">
        <v>102</v>
      </c>
      <c r="H422" s="54" t="s">
        <v>103</v>
      </c>
      <c r="I422" s="54" t="s">
        <v>104</v>
      </c>
      <c r="J422" s="54" t="s">
        <v>105</v>
      </c>
      <c r="K422" s="54" t="s">
        <v>106</v>
      </c>
      <c r="L422" s="54" t="s">
        <v>107</v>
      </c>
      <c r="M422" s="54" t="s">
        <v>108</v>
      </c>
      <c r="N422" s="54" t="s">
        <v>109</v>
      </c>
      <c r="O422" s="54" t="s">
        <v>110</v>
      </c>
      <c r="P422" s="54" t="s">
        <v>62</v>
      </c>
      <c r="Q422" s="54" t="s">
        <v>87</v>
      </c>
    </row>
    <row r="423" spans="1:17" x14ac:dyDescent="0.25">
      <c r="P423" s="80"/>
      <c r="Q423" s="67"/>
    </row>
    <row r="424" spans="1:17" x14ac:dyDescent="0.25">
      <c r="A424" s="16">
        <v>3000</v>
      </c>
      <c r="B424" s="75" t="s">
        <v>160</v>
      </c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75"/>
      <c r="Q424" s="67"/>
    </row>
    <row r="425" spans="1:17" x14ac:dyDescent="0.25">
      <c r="A425" s="10">
        <v>3100</v>
      </c>
      <c r="B425" s="75" t="s">
        <v>161</v>
      </c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75"/>
      <c r="Q425" s="67"/>
    </row>
    <row r="426" spans="1:17" x14ac:dyDescent="0.25">
      <c r="A426" s="63" t="s">
        <v>162</v>
      </c>
      <c r="B426" s="64" t="s">
        <v>163</v>
      </c>
      <c r="C426" s="69">
        <v>67321</v>
      </c>
      <c r="D426" s="69">
        <f>+C426/11</f>
        <v>6120.090909090909</v>
      </c>
      <c r="E426" s="69">
        <f t="shared" ref="E426:N433" si="16">+D426</f>
        <v>6120.090909090909</v>
      </c>
      <c r="F426" s="69">
        <f t="shared" si="16"/>
        <v>6120.090909090909</v>
      </c>
      <c r="G426" s="69">
        <f t="shared" si="16"/>
        <v>6120.090909090909</v>
      </c>
      <c r="H426" s="69">
        <f t="shared" si="16"/>
        <v>6120.090909090909</v>
      </c>
      <c r="I426" s="69">
        <f t="shared" si="16"/>
        <v>6120.090909090909</v>
      </c>
      <c r="J426" s="69">
        <f t="shared" si="16"/>
        <v>6120.090909090909</v>
      </c>
      <c r="K426" s="69">
        <f t="shared" si="16"/>
        <v>6120.090909090909</v>
      </c>
      <c r="L426" s="69">
        <f t="shared" si="16"/>
        <v>6120.090909090909</v>
      </c>
      <c r="M426" s="69">
        <f t="shared" si="16"/>
        <v>6120.090909090909</v>
      </c>
      <c r="N426" s="69">
        <f t="shared" si="16"/>
        <v>6120.090909090909</v>
      </c>
      <c r="O426" s="69"/>
      <c r="P426" s="66">
        <f t="shared" ref="P426:P441" si="17">SUM(D426:O426)</f>
        <v>67321.000000000015</v>
      </c>
      <c r="Q426" s="67">
        <v>4.8399999999999999E-2</v>
      </c>
    </row>
    <row r="427" spans="1:17" x14ac:dyDescent="0.25">
      <c r="A427" s="63" t="s">
        <v>164</v>
      </c>
      <c r="B427" s="64" t="s">
        <v>165</v>
      </c>
      <c r="C427" s="69">
        <v>0</v>
      </c>
      <c r="D427" s="69">
        <f>+C427/12</f>
        <v>0</v>
      </c>
      <c r="E427" s="69">
        <f t="shared" si="16"/>
        <v>0</v>
      </c>
      <c r="F427" s="69">
        <f t="shared" si="16"/>
        <v>0</v>
      </c>
      <c r="G427" s="69">
        <f t="shared" si="16"/>
        <v>0</v>
      </c>
      <c r="H427" s="69">
        <f t="shared" si="16"/>
        <v>0</v>
      </c>
      <c r="I427" s="69">
        <f t="shared" si="16"/>
        <v>0</v>
      </c>
      <c r="J427" s="69">
        <f t="shared" si="16"/>
        <v>0</v>
      </c>
      <c r="K427" s="69">
        <f t="shared" si="16"/>
        <v>0</v>
      </c>
      <c r="L427" s="69">
        <f t="shared" si="16"/>
        <v>0</v>
      </c>
      <c r="M427" s="69">
        <f t="shared" si="16"/>
        <v>0</v>
      </c>
      <c r="N427" s="69">
        <f t="shared" si="16"/>
        <v>0</v>
      </c>
      <c r="O427" s="69">
        <f>+N427</f>
        <v>0</v>
      </c>
      <c r="P427" s="66">
        <f t="shared" si="17"/>
        <v>0</v>
      </c>
      <c r="Q427" s="67">
        <v>0</v>
      </c>
    </row>
    <row r="428" spans="1:17" x14ac:dyDescent="0.25">
      <c r="A428" s="63" t="s">
        <v>166</v>
      </c>
      <c r="B428" s="64" t="s">
        <v>167</v>
      </c>
      <c r="C428" s="69">
        <v>4500</v>
      </c>
      <c r="D428" s="69">
        <f>+C428/11</f>
        <v>409.09090909090907</v>
      </c>
      <c r="E428" s="69">
        <f t="shared" si="16"/>
        <v>409.09090909090907</v>
      </c>
      <c r="F428" s="69">
        <f t="shared" si="16"/>
        <v>409.09090909090907</v>
      </c>
      <c r="G428" s="69">
        <f t="shared" si="16"/>
        <v>409.09090909090907</v>
      </c>
      <c r="H428" s="69">
        <f t="shared" si="16"/>
        <v>409.09090909090907</v>
      </c>
      <c r="I428" s="69">
        <f t="shared" si="16"/>
        <v>409.09090909090907</v>
      </c>
      <c r="J428" s="69">
        <f t="shared" si="16"/>
        <v>409.09090909090907</v>
      </c>
      <c r="K428" s="69">
        <f t="shared" si="16"/>
        <v>409.09090909090907</v>
      </c>
      <c r="L428" s="69">
        <f t="shared" si="16"/>
        <v>409.09090909090907</v>
      </c>
      <c r="M428" s="69">
        <f t="shared" si="16"/>
        <v>409.09090909090907</v>
      </c>
      <c r="N428" s="69">
        <f t="shared" si="16"/>
        <v>409.09090909090907</v>
      </c>
      <c r="O428" s="69"/>
      <c r="P428" s="66">
        <f t="shared" si="17"/>
        <v>4500</v>
      </c>
      <c r="Q428" s="67">
        <v>2.8999999999999998E-3</v>
      </c>
    </row>
    <row r="429" spans="1:17" x14ac:dyDescent="0.25">
      <c r="A429" s="63" t="s">
        <v>168</v>
      </c>
      <c r="B429" s="64" t="s">
        <v>169</v>
      </c>
      <c r="C429" s="69">
        <v>115000</v>
      </c>
      <c r="D429" s="69">
        <f>+C429/11</f>
        <v>10454.545454545454</v>
      </c>
      <c r="E429" s="69">
        <f t="shared" si="16"/>
        <v>10454.545454545454</v>
      </c>
      <c r="F429" s="69">
        <f t="shared" si="16"/>
        <v>10454.545454545454</v>
      </c>
      <c r="G429" s="69">
        <f t="shared" si="16"/>
        <v>10454.545454545454</v>
      </c>
      <c r="H429" s="69">
        <f t="shared" si="16"/>
        <v>10454.545454545454</v>
      </c>
      <c r="I429" s="69">
        <f t="shared" si="16"/>
        <v>10454.545454545454</v>
      </c>
      <c r="J429" s="69">
        <f t="shared" si="16"/>
        <v>10454.545454545454</v>
      </c>
      <c r="K429" s="69">
        <f t="shared" si="16"/>
        <v>10454.545454545454</v>
      </c>
      <c r="L429" s="69">
        <f t="shared" si="16"/>
        <v>10454.545454545454</v>
      </c>
      <c r="M429" s="69">
        <f t="shared" si="16"/>
        <v>10454.545454545454</v>
      </c>
      <c r="N429" s="69">
        <f t="shared" si="16"/>
        <v>10454.545454545454</v>
      </c>
      <c r="O429" s="69">
        <v>0</v>
      </c>
      <c r="P429" s="66">
        <f t="shared" si="17"/>
        <v>115000</v>
      </c>
      <c r="Q429" s="67">
        <v>8.8400000000000006E-2</v>
      </c>
    </row>
    <row r="430" spans="1:17" x14ac:dyDescent="0.25">
      <c r="A430" s="63" t="s">
        <v>170</v>
      </c>
      <c r="B430" s="64" t="s">
        <v>171</v>
      </c>
      <c r="C430" s="69">
        <v>0</v>
      </c>
      <c r="D430" s="69">
        <f>+C430/12</f>
        <v>0</v>
      </c>
      <c r="E430" s="69">
        <f t="shared" si="16"/>
        <v>0</v>
      </c>
      <c r="F430" s="69">
        <f t="shared" si="16"/>
        <v>0</v>
      </c>
      <c r="G430" s="69">
        <f t="shared" si="16"/>
        <v>0</v>
      </c>
      <c r="H430" s="69">
        <f t="shared" si="16"/>
        <v>0</v>
      </c>
      <c r="I430" s="69">
        <f t="shared" si="16"/>
        <v>0</v>
      </c>
      <c r="J430" s="69">
        <f t="shared" si="16"/>
        <v>0</v>
      </c>
      <c r="K430" s="69">
        <f t="shared" si="16"/>
        <v>0</v>
      </c>
      <c r="L430" s="69">
        <f t="shared" si="16"/>
        <v>0</v>
      </c>
      <c r="M430" s="69">
        <f t="shared" si="16"/>
        <v>0</v>
      </c>
      <c r="N430" s="69">
        <f t="shared" si="16"/>
        <v>0</v>
      </c>
      <c r="O430" s="69">
        <f>+N430</f>
        <v>0</v>
      </c>
      <c r="P430" s="66">
        <f t="shared" si="17"/>
        <v>0</v>
      </c>
      <c r="Q430" s="67">
        <v>0</v>
      </c>
    </row>
    <row r="431" spans="1:17" ht="26.25" x14ac:dyDescent="0.25">
      <c r="A431" s="63" t="s">
        <v>172</v>
      </c>
      <c r="B431" s="64" t="s">
        <v>173</v>
      </c>
      <c r="C431" s="69">
        <v>0</v>
      </c>
      <c r="D431" s="69">
        <f>+C431/12</f>
        <v>0</v>
      </c>
      <c r="E431" s="69">
        <f t="shared" si="16"/>
        <v>0</v>
      </c>
      <c r="F431" s="69">
        <f t="shared" si="16"/>
        <v>0</v>
      </c>
      <c r="G431" s="69">
        <f t="shared" si="16"/>
        <v>0</v>
      </c>
      <c r="H431" s="69">
        <f t="shared" si="16"/>
        <v>0</v>
      </c>
      <c r="I431" s="69">
        <f t="shared" si="16"/>
        <v>0</v>
      </c>
      <c r="J431" s="69">
        <f t="shared" si="16"/>
        <v>0</v>
      </c>
      <c r="K431" s="69">
        <f t="shared" si="16"/>
        <v>0</v>
      </c>
      <c r="L431" s="69">
        <f t="shared" si="16"/>
        <v>0</v>
      </c>
      <c r="M431" s="69">
        <f t="shared" si="16"/>
        <v>0</v>
      </c>
      <c r="N431" s="69">
        <f t="shared" si="16"/>
        <v>0</v>
      </c>
      <c r="O431" s="69">
        <f>+N431</f>
        <v>0</v>
      </c>
      <c r="P431" s="66">
        <f t="shared" si="17"/>
        <v>0</v>
      </c>
      <c r="Q431" s="67">
        <v>0</v>
      </c>
    </row>
    <row r="432" spans="1:17" ht="39" x14ac:dyDescent="0.25">
      <c r="A432" s="63" t="s">
        <v>174</v>
      </c>
      <c r="B432" s="64" t="s">
        <v>175</v>
      </c>
      <c r="C432" s="69">
        <v>0</v>
      </c>
      <c r="D432" s="69">
        <f>+C432/12</f>
        <v>0</v>
      </c>
      <c r="E432" s="69">
        <f t="shared" si="16"/>
        <v>0</v>
      </c>
      <c r="F432" s="69">
        <f t="shared" si="16"/>
        <v>0</v>
      </c>
      <c r="G432" s="69">
        <f t="shared" si="16"/>
        <v>0</v>
      </c>
      <c r="H432" s="69">
        <f t="shared" si="16"/>
        <v>0</v>
      </c>
      <c r="I432" s="69">
        <f t="shared" si="16"/>
        <v>0</v>
      </c>
      <c r="J432" s="69">
        <f t="shared" si="16"/>
        <v>0</v>
      </c>
      <c r="K432" s="69">
        <f t="shared" si="16"/>
        <v>0</v>
      </c>
      <c r="L432" s="69">
        <f t="shared" si="16"/>
        <v>0</v>
      </c>
      <c r="M432" s="69">
        <f t="shared" si="16"/>
        <v>0</v>
      </c>
      <c r="N432" s="69">
        <f t="shared" si="16"/>
        <v>0</v>
      </c>
      <c r="O432" s="69">
        <f>+N432</f>
        <v>0</v>
      </c>
      <c r="P432" s="66">
        <f t="shared" si="17"/>
        <v>0</v>
      </c>
      <c r="Q432" s="67">
        <v>0</v>
      </c>
    </row>
    <row r="433" spans="1:17" x14ac:dyDescent="0.25">
      <c r="A433" s="63" t="s">
        <v>176</v>
      </c>
      <c r="B433" s="64" t="s">
        <v>177</v>
      </c>
      <c r="C433" s="69">
        <v>8000</v>
      </c>
      <c r="D433" s="69">
        <f>+C433/11</f>
        <v>727.27272727272725</v>
      </c>
      <c r="E433" s="69">
        <f t="shared" si="16"/>
        <v>727.27272727272725</v>
      </c>
      <c r="F433" s="69">
        <f t="shared" si="16"/>
        <v>727.27272727272725</v>
      </c>
      <c r="G433" s="69">
        <f t="shared" si="16"/>
        <v>727.27272727272725</v>
      </c>
      <c r="H433" s="69">
        <f t="shared" si="16"/>
        <v>727.27272727272725</v>
      </c>
      <c r="I433" s="69">
        <f t="shared" si="16"/>
        <v>727.27272727272725</v>
      </c>
      <c r="J433" s="69">
        <f t="shared" si="16"/>
        <v>727.27272727272725</v>
      </c>
      <c r="K433" s="69">
        <f t="shared" si="16"/>
        <v>727.27272727272725</v>
      </c>
      <c r="L433" s="69">
        <f t="shared" si="16"/>
        <v>727.27272727272725</v>
      </c>
      <c r="M433" s="69">
        <f t="shared" si="16"/>
        <v>727.27272727272725</v>
      </c>
      <c r="N433" s="69">
        <f t="shared" si="16"/>
        <v>727.27272727272725</v>
      </c>
      <c r="O433" s="69">
        <v>0</v>
      </c>
      <c r="P433" s="66">
        <f t="shared" si="17"/>
        <v>7999.9999999999982</v>
      </c>
      <c r="Q433" s="67">
        <v>0</v>
      </c>
    </row>
    <row r="434" spans="1:17" x14ac:dyDescent="0.25">
      <c r="A434" s="68">
        <v>3200</v>
      </c>
      <c r="B434" s="64" t="s">
        <v>178</v>
      </c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6"/>
      <c r="Q434" s="67"/>
    </row>
    <row r="435" spans="1:17" x14ac:dyDescent="0.25">
      <c r="A435" s="63" t="s">
        <v>179</v>
      </c>
      <c r="B435" s="64" t="s">
        <v>180</v>
      </c>
      <c r="C435" s="69">
        <v>850497</v>
      </c>
      <c r="D435" s="69">
        <f>+C435/12</f>
        <v>70874.75</v>
      </c>
      <c r="E435" s="69">
        <f t="shared" ref="E435:N435" si="18">+D435</f>
        <v>70874.75</v>
      </c>
      <c r="F435" s="69">
        <f t="shared" si="18"/>
        <v>70874.75</v>
      </c>
      <c r="G435" s="69">
        <f t="shared" si="18"/>
        <v>70874.75</v>
      </c>
      <c r="H435" s="69">
        <f t="shared" si="18"/>
        <v>70874.75</v>
      </c>
      <c r="I435" s="69">
        <f t="shared" si="18"/>
        <v>70874.75</v>
      </c>
      <c r="J435" s="69">
        <f t="shared" si="18"/>
        <v>70874.75</v>
      </c>
      <c r="K435" s="69">
        <f t="shared" si="18"/>
        <v>70874.75</v>
      </c>
      <c r="L435" s="69">
        <f t="shared" si="18"/>
        <v>70874.75</v>
      </c>
      <c r="M435" s="69">
        <f t="shared" si="18"/>
        <v>70874.75</v>
      </c>
      <c r="N435" s="69">
        <f t="shared" si="18"/>
        <v>70874.75</v>
      </c>
      <c r="O435" s="69">
        <f>+N435</f>
        <v>70874.75</v>
      </c>
      <c r="P435" s="66">
        <f t="shared" si="17"/>
        <v>850497</v>
      </c>
      <c r="Q435" s="67">
        <v>0.68210000000000004</v>
      </c>
    </row>
    <row r="436" spans="1:17" ht="39" x14ac:dyDescent="0.25">
      <c r="A436" s="63" t="s">
        <v>181</v>
      </c>
      <c r="B436" s="64" t="s">
        <v>182</v>
      </c>
      <c r="C436" s="69">
        <v>0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6">
        <f t="shared" si="17"/>
        <v>0</v>
      </c>
      <c r="Q436" s="67">
        <v>0</v>
      </c>
    </row>
    <row r="437" spans="1:17" ht="39" x14ac:dyDescent="0.25">
      <c r="A437" s="68">
        <v>3300</v>
      </c>
      <c r="B437" s="64" t="s">
        <v>183</v>
      </c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6"/>
      <c r="Q437" s="67">
        <v>0</v>
      </c>
    </row>
    <row r="438" spans="1:17" ht="39" x14ac:dyDescent="0.25">
      <c r="A438" s="63" t="s">
        <v>184</v>
      </c>
      <c r="B438" s="64" t="s">
        <v>185</v>
      </c>
      <c r="C438" s="69">
        <v>0</v>
      </c>
      <c r="D438" s="69">
        <f>+C438/12</f>
        <v>0</v>
      </c>
      <c r="E438" s="69">
        <f t="shared" ref="E438:O441" si="19">+D438</f>
        <v>0</v>
      </c>
      <c r="F438" s="69">
        <f t="shared" si="19"/>
        <v>0</v>
      </c>
      <c r="G438" s="69">
        <f t="shared" si="19"/>
        <v>0</v>
      </c>
      <c r="H438" s="69">
        <f t="shared" si="19"/>
        <v>0</v>
      </c>
      <c r="I438" s="69">
        <f t="shared" si="19"/>
        <v>0</v>
      </c>
      <c r="J438" s="69">
        <f t="shared" si="19"/>
        <v>0</v>
      </c>
      <c r="K438" s="69">
        <f t="shared" si="19"/>
        <v>0</v>
      </c>
      <c r="L438" s="69">
        <f t="shared" si="19"/>
        <v>0</v>
      </c>
      <c r="M438" s="69">
        <f t="shared" si="19"/>
        <v>0</v>
      </c>
      <c r="N438" s="69">
        <f t="shared" si="19"/>
        <v>0</v>
      </c>
      <c r="O438" s="69">
        <f t="shared" si="19"/>
        <v>0</v>
      </c>
      <c r="P438" s="66">
        <f t="shared" si="17"/>
        <v>0</v>
      </c>
      <c r="Q438" s="67">
        <v>0</v>
      </c>
    </row>
    <row r="439" spans="1:17" x14ac:dyDescent="0.25">
      <c r="A439" s="63" t="s">
        <v>186</v>
      </c>
      <c r="B439" s="64" t="s">
        <v>187</v>
      </c>
      <c r="C439" s="69">
        <v>0</v>
      </c>
      <c r="D439" s="69">
        <f>+C439/12</f>
        <v>0</v>
      </c>
      <c r="E439" s="69">
        <f t="shared" si="19"/>
        <v>0</v>
      </c>
      <c r="F439" s="69">
        <f t="shared" si="19"/>
        <v>0</v>
      </c>
      <c r="G439" s="69">
        <f t="shared" si="19"/>
        <v>0</v>
      </c>
      <c r="H439" s="69">
        <f t="shared" si="19"/>
        <v>0</v>
      </c>
      <c r="I439" s="69">
        <f t="shared" si="19"/>
        <v>0</v>
      </c>
      <c r="J439" s="69">
        <f t="shared" si="19"/>
        <v>0</v>
      </c>
      <c r="K439" s="69">
        <f t="shared" si="19"/>
        <v>0</v>
      </c>
      <c r="L439" s="69">
        <f t="shared" si="19"/>
        <v>0</v>
      </c>
      <c r="M439" s="69">
        <f t="shared" si="19"/>
        <v>0</v>
      </c>
      <c r="N439" s="69">
        <f t="shared" si="19"/>
        <v>0</v>
      </c>
      <c r="O439" s="69">
        <f t="shared" si="19"/>
        <v>0</v>
      </c>
      <c r="P439" s="66">
        <f t="shared" si="17"/>
        <v>0</v>
      </c>
      <c r="Q439" s="67">
        <v>0</v>
      </c>
    </row>
    <row r="440" spans="1:17" x14ac:dyDescent="0.25">
      <c r="A440" s="63">
        <v>3342</v>
      </c>
      <c r="B440" s="64" t="s">
        <v>188</v>
      </c>
      <c r="C440" s="69">
        <v>0</v>
      </c>
      <c r="D440" s="69">
        <f>+C440/12</f>
        <v>0</v>
      </c>
      <c r="E440" s="69">
        <f t="shared" si="19"/>
        <v>0</v>
      </c>
      <c r="F440" s="69">
        <f t="shared" si="19"/>
        <v>0</v>
      </c>
      <c r="G440" s="69">
        <f t="shared" si="19"/>
        <v>0</v>
      </c>
      <c r="H440" s="69">
        <f t="shared" si="19"/>
        <v>0</v>
      </c>
      <c r="I440" s="69">
        <f t="shared" si="19"/>
        <v>0</v>
      </c>
      <c r="J440" s="69">
        <f t="shared" si="19"/>
        <v>0</v>
      </c>
      <c r="K440" s="69">
        <f t="shared" si="19"/>
        <v>0</v>
      </c>
      <c r="L440" s="69">
        <f t="shared" si="19"/>
        <v>0</v>
      </c>
      <c r="M440" s="69">
        <f t="shared" si="19"/>
        <v>0</v>
      </c>
      <c r="N440" s="69">
        <f t="shared" si="19"/>
        <v>0</v>
      </c>
      <c r="O440" s="69">
        <f t="shared" si="19"/>
        <v>0</v>
      </c>
      <c r="P440" s="66">
        <f t="shared" si="17"/>
        <v>0</v>
      </c>
      <c r="Q440" s="67">
        <v>0</v>
      </c>
    </row>
    <row r="441" spans="1:17" ht="26.25" x14ac:dyDescent="0.25">
      <c r="A441" s="63" t="s">
        <v>189</v>
      </c>
      <c r="B441" s="64" t="s">
        <v>190</v>
      </c>
      <c r="C441" s="69">
        <v>42000</v>
      </c>
      <c r="D441" s="69">
        <f>+C441/11</f>
        <v>3818.181818181818</v>
      </c>
      <c r="E441" s="69">
        <f t="shared" si="19"/>
        <v>3818.181818181818</v>
      </c>
      <c r="F441" s="69">
        <f t="shared" si="19"/>
        <v>3818.181818181818</v>
      </c>
      <c r="G441" s="69">
        <f t="shared" si="19"/>
        <v>3818.181818181818</v>
      </c>
      <c r="H441" s="69">
        <f t="shared" si="19"/>
        <v>3818.181818181818</v>
      </c>
      <c r="I441" s="69">
        <f t="shared" si="19"/>
        <v>3818.181818181818</v>
      </c>
      <c r="J441" s="69">
        <f t="shared" si="19"/>
        <v>3818.181818181818</v>
      </c>
      <c r="K441" s="69">
        <f t="shared" si="19"/>
        <v>3818.181818181818</v>
      </c>
      <c r="L441" s="69">
        <f t="shared" si="19"/>
        <v>3818.181818181818</v>
      </c>
      <c r="M441" s="69">
        <f t="shared" si="19"/>
        <v>3818.181818181818</v>
      </c>
      <c r="N441" s="69">
        <f t="shared" si="19"/>
        <v>3818.181818181818</v>
      </c>
      <c r="O441" s="69">
        <v>0</v>
      </c>
      <c r="P441" s="66">
        <f t="shared" si="17"/>
        <v>41999.999999999985</v>
      </c>
      <c r="Q441" s="67">
        <f>+P441/P483</f>
        <v>3.1032541313917777E-2</v>
      </c>
    </row>
    <row r="442" spans="1:17" x14ac:dyDescent="0.25">
      <c r="A442" s="63" t="s">
        <v>191</v>
      </c>
      <c r="B442" s="64" t="s">
        <v>192</v>
      </c>
      <c r="C442" s="69">
        <v>0</v>
      </c>
      <c r="D442" s="69">
        <v>0</v>
      </c>
      <c r="E442" s="69">
        <v>0</v>
      </c>
      <c r="F442" s="69">
        <v>0</v>
      </c>
      <c r="G442" s="69">
        <v>0</v>
      </c>
      <c r="H442" s="69">
        <v>0</v>
      </c>
      <c r="I442" s="69">
        <v>0</v>
      </c>
      <c r="J442" s="69">
        <v>0</v>
      </c>
      <c r="K442" s="69">
        <v>0</v>
      </c>
      <c r="L442" s="69">
        <v>0</v>
      </c>
      <c r="M442" s="81">
        <v>0</v>
      </c>
      <c r="N442" s="81">
        <v>0</v>
      </c>
      <c r="O442" s="81">
        <v>0</v>
      </c>
      <c r="P442" s="66">
        <v>0</v>
      </c>
      <c r="Q442" s="67">
        <v>0</v>
      </c>
    </row>
    <row r="443" spans="1:17" ht="26.25" x14ac:dyDescent="0.25">
      <c r="A443" s="68">
        <v>3400</v>
      </c>
      <c r="B443" s="64" t="s">
        <v>193</v>
      </c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81"/>
      <c r="N443" s="81"/>
      <c r="O443" s="81"/>
      <c r="P443" s="66"/>
      <c r="Q443" s="67"/>
    </row>
    <row r="444" spans="1:17" ht="26.25" x14ac:dyDescent="0.25">
      <c r="A444" s="63" t="s">
        <v>194</v>
      </c>
      <c r="B444" s="64" t="s">
        <v>195</v>
      </c>
      <c r="C444" s="69">
        <v>0</v>
      </c>
      <c r="D444" s="69">
        <v>0</v>
      </c>
      <c r="E444" s="69">
        <v>0</v>
      </c>
      <c r="F444" s="69">
        <v>0</v>
      </c>
      <c r="G444" s="69">
        <v>0</v>
      </c>
      <c r="H444" s="69">
        <v>0</v>
      </c>
      <c r="I444" s="69">
        <v>0</v>
      </c>
      <c r="J444" s="69">
        <v>0</v>
      </c>
      <c r="K444" s="69">
        <v>0</v>
      </c>
      <c r="L444" s="69">
        <v>0</v>
      </c>
      <c r="M444" s="69">
        <v>0</v>
      </c>
      <c r="N444" s="69">
        <v>0</v>
      </c>
      <c r="O444" s="69">
        <v>0</v>
      </c>
      <c r="P444" s="66">
        <f>SUM(D444:O444)</f>
        <v>0</v>
      </c>
      <c r="Q444" s="67">
        <v>0</v>
      </c>
    </row>
    <row r="445" spans="1:17" x14ac:dyDescent="0.25">
      <c r="A445" s="63" t="s">
        <v>196</v>
      </c>
      <c r="B445" s="64" t="s">
        <v>197</v>
      </c>
      <c r="C445" s="69">
        <v>129600</v>
      </c>
      <c r="D445" s="69">
        <f>+C445/11</f>
        <v>11781.818181818182</v>
      </c>
      <c r="E445" s="69">
        <f t="shared" ref="E445:N446" si="20">+D445</f>
        <v>11781.818181818182</v>
      </c>
      <c r="F445" s="69">
        <f t="shared" si="20"/>
        <v>11781.818181818182</v>
      </c>
      <c r="G445" s="69">
        <f t="shared" si="20"/>
        <v>11781.818181818182</v>
      </c>
      <c r="H445" s="69">
        <f t="shared" si="20"/>
        <v>11781.818181818182</v>
      </c>
      <c r="I445" s="69">
        <f t="shared" si="20"/>
        <v>11781.818181818182</v>
      </c>
      <c r="J445" s="69">
        <f t="shared" si="20"/>
        <v>11781.818181818182</v>
      </c>
      <c r="K445" s="69">
        <f t="shared" si="20"/>
        <v>11781.818181818182</v>
      </c>
      <c r="L445" s="69">
        <f t="shared" si="20"/>
        <v>11781.818181818182</v>
      </c>
      <c r="M445" s="69">
        <f t="shared" si="20"/>
        <v>11781.818181818182</v>
      </c>
      <c r="N445" s="69">
        <f t="shared" si="20"/>
        <v>11781.818181818182</v>
      </c>
      <c r="O445" s="69">
        <v>0</v>
      </c>
      <c r="P445" s="66">
        <f>SUM(D445:O445)</f>
        <v>129599.99999999997</v>
      </c>
      <c r="Q445" s="67">
        <v>0.1079</v>
      </c>
    </row>
    <row r="446" spans="1:17" x14ac:dyDescent="0.25">
      <c r="A446" s="63" t="s">
        <v>198</v>
      </c>
      <c r="B446" s="64" t="s">
        <v>199</v>
      </c>
      <c r="C446" s="69">
        <v>0</v>
      </c>
      <c r="D446" s="69">
        <f>+C446/11</f>
        <v>0</v>
      </c>
      <c r="E446" s="69">
        <f t="shared" si="20"/>
        <v>0</v>
      </c>
      <c r="F446" s="69">
        <f t="shared" si="20"/>
        <v>0</v>
      </c>
      <c r="G446" s="69">
        <f t="shared" si="20"/>
        <v>0</v>
      </c>
      <c r="H446" s="69">
        <f t="shared" si="20"/>
        <v>0</v>
      </c>
      <c r="I446" s="69">
        <f t="shared" si="20"/>
        <v>0</v>
      </c>
      <c r="J446" s="69">
        <f t="shared" si="20"/>
        <v>0</v>
      </c>
      <c r="K446" s="69">
        <f t="shared" si="20"/>
        <v>0</v>
      </c>
      <c r="L446" s="69">
        <f t="shared" si="20"/>
        <v>0</v>
      </c>
      <c r="M446" s="69">
        <f t="shared" si="20"/>
        <v>0</v>
      </c>
      <c r="N446" s="69">
        <f t="shared" si="20"/>
        <v>0</v>
      </c>
      <c r="O446" s="69"/>
      <c r="P446" s="66">
        <f>SUM(D446:O446)</f>
        <v>0</v>
      </c>
      <c r="Q446" s="67">
        <v>6.4000000000000003E-3</v>
      </c>
    </row>
    <row r="447" spans="1:17" x14ac:dyDescent="0.25">
      <c r="A447" s="63"/>
      <c r="B447" s="64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6"/>
      <c r="Q447" s="67"/>
    </row>
    <row r="448" spans="1:17" x14ac:dyDescent="0.25">
      <c r="A448" s="63"/>
      <c r="B448" s="64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6"/>
      <c r="Q448" s="67"/>
    </row>
    <row r="449" spans="1:17" x14ac:dyDescent="0.25">
      <c r="A449" s="63"/>
      <c r="B449" s="64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6"/>
      <c r="Q449" s="67"/>
    </row>
    <row r="450" spans="1:17" x14ac:dyDescent="0.25">
      <c r="A450" s="63"/>
      <c r="B450" s="64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6"/>
      <c r="Q450" s="67"/>
    </row>
    <row r="451" spans="1:17" x14ac:dyDescent="0.25">
      <c r="A451" s="63"/>
      <c r="B451" s="64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6"/>
      <c r="Q451" s="67"/>
    </row>
    <row r="452" spans="1:17" x14ac:dyDescent="0.25">
      <c r="A452" s="63"/>
      <c r="B452" s="64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6"/>
      <c r="Q452" s="67"/>
    </row>
    <row r="453" spans="1:17" x14ac:dyDescent="0.25">
      <c r="A453" s="63"/>
      <c r="B453" s="64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6"/>
      <c r="Q453" s="67"/>
    </row>
    <row r="454" spans="1:17" ht="15.75" x14ac:dyDescent="0.25">
      <c r="A454" s="63"/>
      <c r="B454" s="50" t="s">
        <v>1</v>
      </c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6"/>
      <c r="Q454" s="67"/>
    </row>
    <row r="455" spans="1:17" ht="15.75" x14ac:dyDescent="0.25">
      <c r="A455" s="63"/>
      <c r="B455" s="50" t="s">
        <v>242</v>
      </c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6"/>
      <c r="Q455" s="67"/>
    </row>
    <row r="456" spans="1:17" ht="15.75" x14ac:dyDescent="0.25">
      <c r="A456" s="63"/>
      <c r="B456" s="50" t="s">
        <v>315</v>
      </c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6"/>
      <c r="Q456" s="67"/>
    </row>
    <row r="457" spans="1:17" x14ac:dyDescent="0.25">
      <c r="A457" s="63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6"/>
      <c r="Q457" s="67"/>
    </row>
    <row r="458" spans="1:17" ht="15.75" x14ac:dyDescent="0.25">
      <c r="A458" s="63"/>
      <c r="B458" s="50" t="s">
        <v>265</v>
      </c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6"/>
      <c r="Q458" s="67"/>
    </row>
    <row r="459" spans="1:17" x14ac:dyDescent="0.25">
      <c r="A459" s="63"/>
      <c r="B459" s="64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6"/>
      <c r="Q459" s="67"/>
    </row>
    <row r="460" spans="1:17" x14ac:dyDescent="0.25">
      <c r="A460" s="53" t="s">
        <v>92</v>
      </c>
      <c r="B460" s="53"/>
      <c r="C460" s="54"/>
      <c r="D460" s="172" t="s">
        <v>93</v>
      </c>
      <c r="E460" s="172"/>
      <c r="F460" s="172"/>
      <c r="G460" s="172"/>
      <c r="H460" s="172"/>
      <c r="I460" s="172"/>
      <c r="J460" s="172"/>
      <c r="K460" s="172"/>
      <c r="L460" s="172"/>
      <c r="M460" s="172"/>
      <c r="N460" s="172"/>
      <c r="O460" s="172"/>
      <c r="P460" s="54"/>
      <c r="Q460" s="55"/>
    </row>
    <row r="461" spans="1:17" x14ac:dyDescent="0.25">
      <c r="A461" s="53" t="s">
        <v>94</v>
      </c>
      <c r="B461" s="53"/>
      <c r="C461" s="54" t="s">
        <v>95</v>
      </c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5"/>
    </row>
    <row r="462" spans="1:17" x14ac:dyDescent="0.25">
      <c r="A462" s="54" t="s">
        <v>96</v>
      </c>
      <c r="B462" s="54" t="s">
        <v>97</v>
      </c>
      <c r="C462" s="54" t="s">
        <v>98</v>
      </c>
      <c r="D462" s="54" t="s">
        <v>99</v>
      </c>
      <c r="E462" s="54" t="s">
        <v>100</v>
      </c>
      <c r="F462" s="54" t="s">
        <v>101</v>
      </c>
      <c r="G462" s="54" t="s">
        <v>102</v>
      </c>
      <c r="H462" s="54" t="s">
        <v>103</v>
      </c>
      <c r="I462" s="54" t="s">
        <v>104</v>
      </c>
      <c r="J462" s="54" t="s">
        <v>105</v>
      </c>
      <c r="K462" s="54" t="s">
        <v>106</v>
      </c>
      <c r="L462" s="54" t="s">
        <v>107</v>
      </c>
      <c r="M462" s="54" t="s">
        <v>108</v>
      </c>
      <c r="N462" s="54" t="s">
        <v>109</v>
      </c>
      <c r="O462" s="54" t="s">
        <v>110</v>
      </c>
      <c r="P462" s="54" t="s">
        <v>62</v>
      </c>
      <c r="Q462" s="54" t="s">
        <v>87</v>
      </c>
    </row>
    <row r="463" spans="1:17" x14ac:dyDescent="0.25">
      <c r="A463" s="63"/>
      <c r="B463" s="64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6"/>
      <c r="Q463" s="67"/>
    </row>
    <row r="464" spans="1:17" x14ac:dyDescent="0.25">
      <c r="A464" s="63"/>
      <c r="B464" s="64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6"/>
      <c r="Q464" s="67"/>
    </row>
    <row r="465" spans="1:17" ht="39" x14ac:dyDescent="0.25">
      <c r="A465" s="68">
        <v>3500</v>
      </c>
      <c r="B465" s="64" t="s">
        <v>200</v>
      </c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6"/>
      <c r="Q465" s="67"/>
    </row>
    <row r="466" spans="1:17" ht="51.75" x14ac:dyDescent="0.25">
      <c r="A466" s="63" t="s">
        <v>201</v>
      </c>
      <c r="B466" s="61" t="s">
        <v>202</v>
      </c>
      <c r="C466" s="69">
        <v>93000</v>
      </c>
      <c r="D466" s="69">
        <f>+C466/11</f>
        <v>8454.545454545454</v>
      </c>
      <c r="E466" s="69">
        <f t="shared" ref="E466:N469" si="21">+D466</f>
        <v>8454.545454545454</v>
      </c>
      <c r="F466" s="69">
        <f t="shared" si="21"/>
        <v>8454.545454545454</v>
      </c>
      <c r="G466" s="69">
        <f t="shared" si="21"/>
        <v>8454.545454545454</v>
      </c>
      <c r="H466" s="69">
        <f t="shared" si="21"/>
        <v>8454.545454545454</v>
      </c>
      <c r="I466" s="69">
        <f t="shared" si="21"/>
        <v>8454.545454545454</v>
      </c>
      <c r="J466" s="69">
        <f t="shared" si="21"/>
        <v>8454.545454545454</v>
      </c>
      <c r="K466" s="69">
        <f t="shared" si="21"/>
        <v>8454.545454545454</v>
      </c>
      <c r="L466" s="69">
        <f t="shared" si="21"/>
        <v>8454.545454545454</v>
      </c>
      <c r="M466" s="69">
        <f t="shared" si="21"/>
        <v>8454.545454545454</v>
      </c>
      <c r="N466" s="69">
        <f t="shared" si="21"/>
        <v>8454.545454545454</v>
      </c>
      <c r="O466" s="69">
        <v>0</v>
      </c>
      <c r="P466" s="66">
        <f>SUM(D466:O466)</f>
        <v>93000</v>
      </c>
      <c r="Q466" s="67">
        <v>9.5999999999999992E-3</v>
      </c>
    </row>
    <row r="467" spans="1:17" ht="51.75" x14ac:dyDescent="0.25">
      <c r="A467" s="63" t="s">
        <v>203</v>
      </c>
      <c r="B467" s="64" t="s">
        <v>204</v>
      </c>
      <c r="C467" s="69">
        <v>0</v>
      </c>
      <c r="D467" s="69">
        <f>+C467/12</f>
        <v>0</v>
      </c>
      <c r="E467" s="69">
        <f t="shared" si="21"/>
        <v>0</v>
      </c>
      <c r="F467" s="69">
        <f t="shared" si="21"/>
        <v>0</v>
      </c>
      <c r="G467" s="69">
        <f t="shared" si="21"/>
        <v>0</v>
      </c>
      <c r="H467" s="69">
        <f t="shared" si="21"/>
        <v>0</v>
      </c>
      <c r="I467" s="69">
        <f t="shared" si="21"/>
        <v>0</v>
      </c>
      <c r="J467" s="69">
        <f t="shared" si="21"/>
        <v>0</v>
      </c>
      <c r="K467" s="69">
        <f t="shared" si="21"/>
        <v>0</v>
      </c>
      <c r="L467" s="69">
        <f t="shared" si="21"/>
        <v>0</v>
      </c>
      <c r="M467" s="69">
        <f t="shared" si="21"/>
        <v>0</v>
      </c>
      <c r="N467" s="69">
        <f t="shared" si="21"/>
        <v>0</v>
      </c>
      <c r="O467" s="69">
        <f>+N467</f>
        <v>0</v>
      </c>
      <c r="P467" s="66">
        <f>SUM(D467:O467)</f>
        <v>0</v>
      </c>
      <c r="Q467" s="67">
        <f>+P467/P483</f>
        <v>0</v>
      </c>
    </row>
    <row r="468" spans="1:17" ht="51.75" x14ac:dyDescent="0.25">
      <c r="A468" s="63" t="s">
        <v>205</v>
      </c>
      <c r="B468" s="64" t="s">
        <v>206</v>
      </c>
      <c r="C468" s="69">
        <v>35000</v>
      </c>
      <c r="D468" s="69">
        <f>+C468/12</f>
        <v>2916.6666666666665</v>
      </c>
      <c r="E468" s="69">
        <f t="shared" si="21"/>
        <v>2916.6666666666665</v>
      </c>
      <c r="F468" s="69">
        <f t="shared" si="21"/>
        <v>2916.6666666666665</v>
      </c>
      <c r="G468" s="69">
        <f t="shared" si="21"/>
        <v>2916.6666666666665</v>
      </c>
      <c r="H468" s="69">
        <f t="shared" si="21"/>
        <v>2916.6666666666665</v>
      </c>
      <c r="I468" s="69">
        <f t="shared" si="21"/>
        <v>2916.6666666666665</v>
      </c>
      <c r="J468" s="69">
        <f t="shared" si="21"/>
        <v>2916.6666666666665</v>
      </c>
      <c r="K468" s="69">
        <f t="shared" si="21"/>
        <v>2916.6666666666665</v>
      </c>
      <c r="L468" s="69">
        <f t="shared" si="21"/>
        <v>2916.6666666666665</v>
      </c>
      <c r="M468" s="69">
        <f t="shared" si="21"/>
        <v>2916.6666666666665</v>
      </c>
      <c r="N468" s="69">
        <f t="shared" si="21"/>
        <v>2916.6666666666665</v>
      </c>
      <c r="O468" s="69">
        <f>+N468</f>
        <v>2916.6666666666665</v>
      </c>
      <c r="P468" s="66">
        <f>SUM(D468:O468)</f>
        <v>35000.000000000007</v>
      </c>
      <c r="Q468" s="67">
        <v>0</v>
      </c>
    </row>
    <row r="469" spans="1:17" ht="26.25" x14ac:dyDescent="0.25">
      <c r="A469" s="63" t="s">
        <v>207</v>
      </c>
      <c r="B469" s="64" t="s">
        <v>208</v>
      </c>
      <c r="C469" s="69">
        <v>0</v>
      </c>
      <c r="D469" s="69">
        <f>+C469/11</f>
        <v>0</v>
      </c>
      <c r="E469" s="69">
        <f t="shared" si="21"/>
        <v>0</v>
      </c>
      <c r="F469" s="69">
        <f t="shared" si="21"/>
        <v>0</v>
      </c>
      <c r="G469" s="69">
        <f t="shared" si="21"/>
        <v>0</v>
      </c>
      <c r="H469" s="69">
        <f t="shared" si="21"/>
        <v>0</v>
      </c>
      <c r="I469" s="69">
        <f t="shared" si="21"/>
        <v>0</v>
      </c>
      <c r="J469" s="69">
        <f t="shared" si="21"/>
        <v>0</v>
      </c>
      <c r="K469" s="69">
        <f t="shared" si="21"/>
        <v>0</v>
      </c>
      <c r="L469" s="69">
        <f t="shared" si="21"/>
        <v>0</v>
      </c>
      <c r="M469" s="69">
        <f t="shared" si="21"/>
        <v>0</v>
      </c>
      <c r="N469" s="69">
        <f t="shared" si="21"/>
        <v>0</v>
      </c>
      <c r="O469" s="69">
        <v>0</v>
      </c>
      <c r="P469" s="66">
        <f>SUM(D469:O469)</f>
        <v>0</v>
      </c>
      <c r="Q469" s="67">
        <v>0</v>
      </c>
    </row>
    <row r="470" spans="1:17" ht="26.25" x14ac:dyDescent="0.25">
      <c r="A470" s="63" t="s">
        <v>209</v>
      </c>
      <c r="B470" s="64" t="s">
        <v>210</v>
      </c>
      <c r="C470" s="69">
        <v>0</v>
      </c>
      <c r="D470" s="69">
        <v>0</v>
      </c>
      <c r="E470" s="69">
        <v>0</v>
      </c>
      <c r="F470" s="69">
        <v>0</v>
      </c>
      <c r="G470" s="69">
        <v>0</v>
      </c>
      <c r="H470" s="69">
        <v>0</v>
      </c>
      <c r="I470" s="69">
        <v>0</v>
      </c>
      <c r="J470" s="69">
        <v>0</v>
      </c>
      <c r="K470" s="69">
        <v>0</v>
      </c>
      <c r="L470" s="69">
        <v>0</v>
      </c>
      <c r="M470" s="69">
        <v>0</v>
      </c>
      <c r="N470" s="69">
        <v>0</v>
      </c>
      <c r="O470" s="69">
        <v>0</v>
      </c>
      <c r="P470" s="66">
        <f>SUM(D470:O470)</f>
        <v>0</v>
      </c>
      <c r="Q470" s="67">
        <v>0</v>
      </c>
    </row>
    <row r="471" spans="1:17" x14ac:dyDescent="0.25">
      <c r="A471" s="68">
        <v>3700</v>
      </c>
      <c r="B471" s="64" t="s">
        <v>213</v>
      </c>
      <c r="C471" s="69">
        <v>0</v>
      </c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6"/>
      <c r="Q471" s="67"/>
    </row>
    <row r="472" spans="1:17" x14ac:dyDescent="0.25">
      <c r="A472" s="63" t="s">
        <v>214</v>
      </c>
      <c r="B472" s="64" t="s">
        <v>215</v>
      </c>
      <c r="C472" s="69">
        <v>0</v>
      </c>
      <c r="D472" s="69">
        <v>0</v>
      </c>
      <c r="E472" s="69">
        <v>0</v>
      </c>
      <c r="F472" s="69">
        <v>0</v>
      </c>
      <c r="G472" s="69">
        <v>0</v>
      </c>
      <c r="H472" s="69">
        <v>0</v>
      </c>
      <c r="I472" s="69">
        <v>0</v>
      </c>
      <c r="J472" s="69">
        <v>0</v>
      </c>
      <c r="K472" s="69">
        <v>0</v>
      </c>
      <c r="L472" s="69">
        <v>0</v>
      </c>
      <c r="M472" s="69">
        <v>0</v>
      </c>
      <c r="N472" s="69">
        <v>0</v>
      </c>
      <c r="O472" s="69">
        <v>0</v>
      </c>
      <c r="P472" s="66">
        <f>SUM(D472:O472)</f>
        <v>0</v>
      </c>
      <c r="Q472" s="67">
        <v>0</v>
      </c>
    </row>
    <row r="473" spans="1:17" x14ac:dyDescent="0.25">
      <c r="A473" s="63" t="s">
        <v>216</v>
      </c>
      <c r="B473" s="64" t="s">
        <v>217</v>
      </c>
      <c r="C473" s="69">
        <v>0</v>
      </c>
      <c r="D473" s="69">
        <f>+C473/11</f>
        <v>0</v>
      </c>
      <c r="E473" s="69">
        <f t="shared" ref="E473:N474" si="22">+D473</f>
        <v>0</v>
      </c>
      <c r="F473" s="69">
        <f t="shared" si="22"/>
        <v>0</v>
      </c>
      <c r="G473" s="69">
        <f t="shared" si="22"/>
        <v>0</v>
      </c>
      <c r="H473" s="69">
        <f t="shared" si="22"/>
        <v>0</v>
      </c>
      <c r="I473" s="69">
        <f t="shared" si="22"/>
        <v>0</v>
      </c>
      <c r="J473" s="69">
        <f t="shared" si="22"/>
        <v>0</v>
      </c>
      <c r="K473" s="69">
        <f t="shared" si="22"/>
        <v>0</v>
      </c>
      <c r="L473" s="69">
        <f t="shared" si="22"/>
        <v>0</v>
      </c>
      <c r="M473" s="69">
        <f t="shared" si="22"/>
        <v>0</v>
      </c>
      <c r="N473" s="69">
        <f t="shared" si="22"/>
        <v>0</v>
      </c>
      <c r="O473" s="69">
        <v>0</v>
      </c>
      <c r="P473" s="66">
        <f>SUM(D473:O473)</f>
        <v>0</v>
      </c>
      <c r="Q473" s="67">
        <f>+P473/P483</f>
        <v>0</v>
      </c>
    </row>
    <row r="474" spans="1:17" x14ac:dyDescent="0.25">
      <c r="A474" s="63" t="s">
        <v>218</v>
      </c>
      <c r="B474" s="64" t="s">
        <v>219</v>
      </c>
      <c r="C474" s="69">
        <v>8500</v>
      </c>
      <c r="D474" s="69">
        <f>+C474/11</f>
        <v>772.72727272727275</v>
      </c>
      <c r="E474" s="69">
        <f t="shared" si="22"/>
        <v>772.72727272727275</v>
      </c>
      <c r="F474" s="69">
        <f t="shared" si="22"/>
        <v>772.72727272727275</v>
      </c>
      <c r="G474" s="69">
        <f t="shared" si="22"/>
        <v>772.72727272727275</v>
      </c>
      <c r="H474" s="69">
        <f t="shared" si="22"/>
        <v>772.72727272727275</v>
      </c>
      <c r="I474" s="69">
        <f t="shared" si="22"/>
        <v>772.72727272727275</v>
      </c>
      <c r="J474" s="69">
        <f t="shared" si="22"/>
        <v>772.72727272727275</v>
      </c>
      <c r="K474" s="69">
        <f t="shared" si="22"/>
        <v>772.72727272727275</v>
      </c>
      <c r="L474" s="69">
        <f t="shared" si="22"/>
        <v>772.72727272727275</v>
      </c>
      <c r="M474" s="69">
        <f t="shared" si="22"/>
        <v>772.72727272727275</v>
      </c>
      <c r="N474" s="69">
        <f t="shared" si="22"/>
        <v>772.72727272727275</v>
      </c>
      <c r="O474" s="69">
        <v>0</v>
      </c>
      <c r="P474" s="66">
        <f>SUM(D474:O474)</f>
        <v>8500.0000000000018</v>
      </c>
      <c r="Q474" s="67">
        <f>+P474/P483</f>
        <v>6.2803952659119351E-3</v>
      </c>
    </row>
    <row r="475" spans="1:17" x14ac:dyDescent="0.25">
      <c r="A475" s="68">
        <v>3800</v>
      </c>
      <c r="B475" s="64" t="s">
        <v>220</v>
      </c>
      <c r="C475" s="69">
        <v>0</v>
      </c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6"/>
      <c r="Q475" s="67"/>
    </row>
    <row r="476" spans="1:17" x14ac:dyDescent="0.25">
      <c r="A476" s="63">
        <v>3821</v>
      </c>
      <c r="B476" s="64" t="s">
        <v>221</v>
      </c>
      <c r="C476" s="69">
        <v>0</v>
      </c>
      <c r="D476" s="69">
        <f>+C476/12</f>
        <v>0</v>
      </c>
      <c r="E476" s="69">
        <f t="shared" ref="E476:N476" si="23">+D476</f>
        <v>0</v>
      </c>
      <c r="F476" s="69">
        <f t="shared" si="23"/>
        <v>0</v>
      </c>
      <c r="G476" s="69">
        <f t="shared" si="23"/>
        <v>0</v>
      </c>
      <c r="H476" s="69">
        <f t="shared" si="23"/>
        <v>0</v>
      </c>
      <c r="I476" s="69">
        <f t="shared" si="23"/>
        <v>0</v>
      </c>
      <c r="J476" s="69">
        <f t="shared" si="23"/>
        <v>0</v>
      </c>
      <c r="K476" s="69">
        <f t="shared" si="23"/>
        <v>0</v>
      </c>
      <c r="L476" s="69">
        <f t="shared" si="23"/>
        <v>0</v>
      </c>
      <c r="M476" s="69">
        <f t="shared" si="23"/>
        <v>0</v>
      </c>
      <c r="N476" s="69">
        <f t="shared" si="23"/>
        <v>0</v>
      </c>
      <c r="O476" s="69">
        <f>+N476</f>
        <v>0</v>
      </c>
      <c r="P476" s="66">
        <f>SUM(D476:O476)</f>
        <v>0</v>
      </c>
      <c r="Q476" s="67">
        <v>0</v>
      </c>
    </row>
    <row r="477" spans="1:17" x14ac:dyDescent="0.25">
      <c r="A477" s="63" t="s">
        <v>222</v>
      </c>
      <c r="B477" s="64" t="s">
        <v>223</v>
      </c>
      <c r="C477" s="69">
        <v>0</v>
      </c>
      <c r="D477" s="69">
        <f>+C477/12</f>
        <v>0</v>
      </c>
      <c r="E477" s="69">
        <v>0</v>
      </c>
      <c r="F477" s="69">
        <v>0</v>
      </c>
      <c r="G477" s="69">
        <v>0</v>
      </c>
      <c r="H477" s="69">
        <v>0</v>
      </c>
      <c r="I477" s="69">
        <v>0</v>
      </c>
      <c r="J477" s="69">
        <v>0</v>
      </c>
      <c r="K477" s="69">
        <v>0</v>
      </c>
      <c r="L477" s="69">
        <v>0</v>
      </c>
      <c r="M477" s="69">
        <v>0</v>
      </c>
      <c r="N477" s="69">
        <v>0</v>
      </c>
      <c r="O477" s="69">
        <v>0</v>
      </c>
      <c r="P477" s="66">
        <f>SUM(D477:O477)</f>
        <v>0</v>
      </c>
      <c r="Q477" s="67">
        <v>0</v>
      </c>
    </row>
    <row r="478" spans="1:17" x14ac:dyDescent="0.25">
      <c r="A478" s="68">
        <v>3900</v>
      </c>
      <c r="B478" s="64" t="s">
        <v>224</v>
      </c>
      <c r="C478" s="69">
        <v>0</v>
      </c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6"/>
      <c r="Q478" s="67"/>
    </row>
    <row r="479" spans="1:17" x14ac:dyDescent="0.25">
      <c r="A479" s="63" t="s">
        <v>225</v>
      </c>
      <c r="B479" s="64" t="s">
        <v>226</v>
      </c>
      <c r="C479" s="69">
        <v>0</v>
      </c>
      <c r="D479" s="69">
        <f>+C479/12</f>
        <v>0</v>
      </c>
      <c r="E479" s="69">
        <f t="shared" ref="E479:O480" si="24">+D479</f>
        <v>0</v>
      </c>
      <c r="F479" s="69">
        <f t="shared" si="24"/>
        <v>0</v>
      </c>
      <c r="G479" s="69">
        <f t="shared" si="24"/>
        <v>0</v>
      </c>
      <c r="H479" s="69">
        <f t="shared" si="24"/>
        <v>0</v>
      </c>
      <c r="I479" s="69">
        <f t="shared" si="24"/>
        <v>0</v>
      </c>
      <c r="J479" s="69">
        <f t="shared" si="24"/>
        <v>0</v>
      </c>
      <c r="K479" s="69">
        <f t="shared" si="24"/>
        <v>0</v>
      </c>
      <c r="L479" s="69">
        <f t="shared" si="24"/>
        <v>0</v>
      </c>
      <c r="M479" s="69">
        <f t="shared" si="24"/>
        <v>0</v>
      </c>
      <c r="N479" s="69">
        <f t="shared" si="24"/>
        <v>0</v>
      </c>
      <c r="O479" s="69">
        <f t="shared" si="24"/>
        <v>0</v>
      </c>
      <c r="P479" s="66">
        <f>SUM(D479:O479)</f>
        <v>0</v>
      </c>
      <c r="Q479" s="67">
        <v>0</v>
      </c>
    </row>
    <row r="480" spans="1:17" x14ac:dyDescent="0.25">
      <c r="A480" s="63">
        <v>3941</v>
      </c>
      <c r="B480" s="64" t="s">
        <v>227</v>
      </c>
      <c r="C480" s="69">
        <v>0</v>
      </c>
      <c r="D480" s="69">
        <f>+C480/12</f>
        <v>0</v>
      </c>
      <c r="E480" s="69">
        <f t="shared" si="24"/>
        <v>0</v>
      </c>
      <c r="F480" s="69">
        <f t="shared" si="24"/>
        <v>0</v>
      </c>
      <c r="G480" s="69">
        <f t="shared" si="24"/>
        <v>0</v>
      </c>
      <c r="H480" s="69">
        <f t="shared" si="24"/>
        <v>0</v>
      </c>
      <c r="I480" s="69">
        <f t="shared" si="24"/>
        <v>0</v>
      </c>
      <c r="J480" s="69">
        <f t="shared" si="24"/>
        <v>0</v>
      </c>
      <c r="K480" s="69">
        <f t="shared" si="24"/>
        <v>0</v>
      </c>
      <c r="L480" s="69">
        <f t="shared" si="24"/>
        <v>0</v>
      </c>
      <c r="M480" s="69">
        <f t="shared" si="24"/>
        <v>0</v>
      </c>
      <c r="N480" s="69">
        <f t="shared" si="24"/>
        <v>0</v>
      </c>
      <c r="O480" s="69">
        <f t="shared" si="24"/>
        <v>0</v>
      </c>
      <c r="P480" s="66">
        <f>SUM(D480:O480)</f>
        <v>0</v>
      </c>
      <c r="Q480" s="67">
        <v>0</v>
      </c>
    </row>
    <row r="481" spans="1:17" ht="26.25" x14ac:dyDescent="0.25">
      <c r="A481" s="63" t="s">
        <v>228</v>
      </c>
      <c r="B481" s="64" t="s">
        <v>229</v>
      </c>
      <c r="C481" s="69">
        <v>0</v>
      </c>
      <c r="D481" s="69">
        <v>0</v>
      </c>
      <c r="E481" s="69">
        <v>0</v>
      </c>
      <c r="F481" s="69">
        <v>0</v>
      </c>
      <c r="G481" s="69">
        <v>0</v>
      </c>
      <c r="H481" s="69">
        <v>0</v>
      </c>
      <c r="I481" s="69">
        <v>0</v>
      </c>
      <c r="J481" s="69">
        <v>0</v>
      </c>
      <c r="K481" s="69">
        <v>0</v>
      </c>
      <c r="L481" s="69">
        <v>0</v>
      </c>
      <c r="M481" s="69">
        <v>0</v>
      </c>
      <c r="N481" s="69">
        <v>0</v>
      </c>
      <c r="O481" s="69">
        <v>0</v>
      </c>
      <c r="P481" s="66">
        <f>SUM(D481:O481)</f>
        <v>0</v>
      </c>
      <c r="Q481" s="67">
        <v>0</v>
      </c>
    </row>
    <row r="482" spans="1:17" x14ac:dyDescent="0.25">
      <c r="A482" s="63"/>
      <c r="B482" s="64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6"/>
      <c r="Q482" s="67"/>
    </row>
    <row r="483" spans="1:17" x14ac:dyDescent="0.25">
      <c r="A483" s="70"/>
      <c r="B483" s="77" t="s">
        <v>130</v>
      </c>
      <c r="C483" s="78">
        <f>SUM(C425:C482)</f>
        <v>1353418</v>
      </c>
      <c r="D483" s="78">
        <f t="shared" ref="D483:O483" si="25">SUM(D426:D481)</f>
        <v>116329.68939393941</v>
      </c>
      <c r="E483" s="78">
        <f t="shared" si="25"/>
        <v>116329.68939393941</v>
      </c>
      <c r="F483" s="78">
        <f t="shared" si="25"/>
        <v>116329.68939393941</v>
      </c>
      <c r="G483" s="78">
        <f t="shared" si="25"/>
        <v>116329.68939393941</v>
      </c>
      <c r="H483" s="78">
        <f t="shared" si="25"/>
        <v>116329.68939393941</v>
      </c>
      <c r="I483" s="78">
        <f t="shared" si="25"/>
        <v>116329.68939393941</v>
      </c>
      <c r="J483" s="78">
        <f t="shared" si="25"/>
        <v>116329.68939393941</v>
      </c>
      <c r="K483" s="78">
        <f t="shared" si="25"/>
        <v>116329.68939393941</v>
      </c>
      <c r="L483" s="78">
        <f t="shared" si="25"/>
        <v>116329.68939393941</v>
      </c>
      <c r="M483" s="78">
        <f t="shared" si="25"/>
        <v>116329.68939393941</v>
      </c>
      <c r="N483" s="78">
        <f t="shared" si="25"/>
        <v>116329.68939393941</v>
      </c>
      <c r="O483" s="78">
        <f t="shared" si="25"/>
        <v>73791.416666666672</v>
      </c>
      <c r="P483" s="78">
        <f>SUM(D483:O483)</f>
        <v>1353418.0000000005</v>
      </c>
      <c r="Q483" s="79">
        <v>1</v>
      </c>
    </row>
    <row r="484" spans="1:17" x14ac:dyDescent="0.25">
      <c r="A484" s="70"/>
      <c r="B484" s="109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110"/>
    </row>
    <row r="485" spans="1:17" x14ac:dyDescent="0.25">
      <c r="A485" s="70"/>
      <c r="B485" s="109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110"/>
    </row>
    <row r="486" spans="1:17" x14ac:dyDescent="0.25">
      <c r="A486" s="70"/>
      <c r="B486" s="109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110"/>
    </row>
    <row r="487" spans="1:17" x14ac:dyDescent="0.25">
      <c r="A487" s="70"/>
      <c r="B487" s="109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110"/>
    </row>
    <row r="488" spans="1:17" x14ac:dyDescent="0.25">
      <c r="A488" s="70"/>
      <c r="B488" s="109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110"/>
    </row>
    <row r="489" spans="1:17" x14ac:dyDescent="0.25">
      <c r="A489" s="70"/>
      <c r="B489" s="109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110"/>
    </row>
    <row r="490" spans="1:17" x14ac:dyDescent="0.25">
      <c r="A490" s="70"/>
      <c r="B490" s="109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110"/>
    </row>
    <row r="491" spans="1:17" x14ac:dyDescent="0.25">
      <c r="A491" s="70"/>
      <c r="B491" s="109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110"/>
    </row>
    <row r="492" spans="1:17" x14ac:dyDescent="0.25">
      <c r="A492" s="70"/>
      <c r="B492" s="109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110"/>
    </row>
    <row r="493" spans="1:17" x14ac:dyDescent="0.25">
      <c r="A493" s="5"/>
      <c r="B493" s="125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6"/>
      <c r="Q493" s="110"/>
    </row>
    <row r="494" spans="1:17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75"/>
      <c r="Q494" s="67"/>
    </row>
    <row r="495" spans="1:17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75"/>
      <c r="Q495" s="67"/>
    </row>
    <row r="496" spans="1:17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75"/>
      <c r="Q496" s="67"/>
    </row>
    <row r="497" spans="1:17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75"/>
      <c r="Q497" s="67"/>
    </row>
    <row r="498" spans="1:17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75"/>
      <c r="Q498" s="67"/>
    </row>
    <row r="499" spans="1:17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75"/>
      <c r="Q499" s="67"/>
    </row>
    <row r="500" spans="1:17" ht="15.75" x14ac:dyDescent="0.25">
      <c r="A500" s="5"/>
      <c r="B500" s="50" t="s">
        <v>1</v>
      </c>
      <c r="Q500" s="67"/>
    </row>
    <row r="501" spans="1:17" ht="15.75" x14ac:dyDescent="0.25">
      <c r="A501" s="5"/>
      <c r="B501" s="50" t="s">
        <v>315</v>
      </c>
      <c r="Q501" s="67"/>
    </row>
    <row r="502" spans="1:17" x14ac:dyDescent="0.25">
      <c r="A502" s="5"/>
      <c r="Q502" s="67"/>
    </row>
    <row r="503" spans="1:17" ht="33.75" x14ac:dyDescent="0.5">
      <c r="A503" s="5"/>
      <c r="B503" s="184" t="s">
        <v>238</v>
      </c>
      <c r="C503" s="184"/>
      <c r="D503" s="184"/>
      <c r="E503" s="184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67"/>
    </row>
    <row r="504" spans="1:17" x14ac:dyDescent="0.25">
      <c r="A504" s="5"/>
      <c r="Q504" s="67"/>
    </row>
    <row r="505" spans="1:17" x14ac:dyDescent="0.25">
      <c r="A505" s="5"/>
      <c r="Q505" s="67"/>
    </row>
    <row r="506" spans="1:17" x14ac:dyDescent="0.25">
      <c r="A506" s="5"/>
      <c r="Q506" s="67"/>
    </row>
    <row r="507" spans="1:17" x14ac:dyDescent="0.25">
      <c r="A507" s="5"/>
      <c r="Q507" s="67"/>
    </row>
    <row r="508" spans="1:17" x14ac:dyDescent="0.25">
      <c r="A508" s="5"/>
      <c r="Q508" s="67"/>
    </row>
    <row r="509" spans="1:17" x14ac:dyDescent="0.25">
      <c r="A509" s="5"/>
      <c r="Q509" s="67"/>
    </row>
    <row r="510" spans="1:17" x14ac:dyDescent="0.25">
      <c r="A510" s="5"/>
      <c r="Q510" s="67"/>
    </row>
    <row r="511" spans="1:17" x14ac:dyDescent="0.25">
      <c r="A511" s="5"/>
      <c r="Q511" s="67"/>
    </row>
    <row r="512" spans="1:17" x14ac:dyDescent="0.25">
      <c r="A512" s="5"/>
      <c r="Q512" s="67"/>
    </row>
    <row r="513" spans="1:17" ht="36" x14ac:dyDescent="0.25">
      <c r="A513" s="5"/>
      <c r="B513" s="185" t="s">
        <v>303</v>
      </c>
      <c r="C513" s="185"/>
      <c r="D513" s="185"/>
      <c r="E513" s="185"/>
      <c r="F513" s="185"/>
      <c r="G513" s="185"/>
      <c r="H513" s="185"/>
      <c r="I513" s="185"/>
      <c r="J513" s="185"/>
      <c r="K513" s="185"/>
      <c r="L513" s="185"/>
      <c r="M513" s="185"/>
      <c r="N513" s="185"/>
      <c r="O513" s="185"/>
      <c r="P513" s="185"/>
      <c r="Q513" s="67"/>
    </row>
    <row r="514" spans="1:17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75"/>
      <c r="Q514" s="67"/>
    </row>
    <row r="515" spans="1:17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75"/>
      <c r="Q515" s="67"/>
    </row>
    <row r="516" spans="1:17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75"/>
      <c r="Q516" s="67"/>
    </row>
    <row r="517" spans="1:17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75"/>
      <c r="Q517" s="67"/>
    </row>
    <row r="518" spans="1:17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75"/>
      <c r="Q518" s="67"/>
    </row>
    <row r="519" spans="1:17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75"/>
      <c r="Q519" s="67"/>
    </row>
    <row r="520" spans="1:17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75"/>
      <c r="Q520" s="67"/>
    </row>
    <row r="521" spans="1:17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75"/>
      <c r="Q521" s="67"/>
    </row>
    <row r="522" spans="1:17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75"/>
      <c r="Q522" s="67"/>
    </row>
    <row r="523" spans="1:17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75"/>
      <c r="Q523" s="67"/>
    </row>
    <row r="524" spans="1:17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75"/>
      <c r="Q524" s="67"/>
    </row>
    <row r="525" spans="1:17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75"/>
      <c r="Q525" s="67"/>
    </row>
    <row r="526" spans="1:17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75"/>
      <c r="Q526" s="67"/>
    </row>
    <row r="527" spans="1:17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75"/>
      <c r="Q527" s="67"/>
    </row>
    <row r="528" spans="1:17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75"/>
      <c r="Q528" s="67"/>
    </row>
    <row r="529" spans="1:17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75"/>
      <c r="Q529" s="67"/>
    </row>
    <row r="530" spans="1:17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75"/>
      <c r="Q530" s="67"/>
    </row>
    <row r="531" spans="1:17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75"/>
      <c r="Q531" s="67"/>
    </row>
    <row r="532" spans="1:17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75"/>
      <c r="Q532" s="67"/>
    </row>
    <row r="533" spans="1:17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75"/>
      <c r="Q533" s="67"/>
    </row>
    <row r="534" spans="1:17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75"/>
      <c r="Q534" s="67"/>
    </row>
    <row r="535" spans="1:17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75"/>
      <c r="Q535" s="67"/>
    </row>
    <row r="536" spans="1:17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75"/>
      <c r="Q536" s="67"/>
    </row>
    <row r="537" spans="1:17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75"/>
      <c r="Q537" s="67"/>
    </row>
    <row r="538" spans="1:17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75"/>
      <c r="Q538" s="67"/>
    </row>
    <row r="539" spans="1:17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75"/>
      <c r="Q539" s="67"/>
    </row>
    <row r="540" spans="1:17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75"/>
      <c r="Q540" s="67"/>
    </row>
    <row r="541" spans="1:17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75"/>
      <c r="Q541" s="67"/>
    </row>
    <row r="542" spans="1:17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75"/>
      <c r="Q542" s="67"/>
    </row>
    <row r="543" spans="1:17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75"/>
      <c r="Q543" s="67"/>
    </row>
    <row r="544" spans="1:17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75"/>
      <c r="Q544" s="67"/>
    </row>
    <row r="545" spans="1:17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75"/>
      <c r="Q545" s="67"/>
    </row>
    <row r="546" spans="1:17" x14ac:dyDescent="0.25">
      <c r="P546" s="80"/>
      <c r="Q546" s="67"/>
    </row>
    <row r="547" spans="1:17" x14ac:dyDescent="0.25">
      <c r="P547" s="80"/>
      <c r="Q547" s="80"/>
    </row>
    <row r="548" spans="1:17" x14ac:dyDescent="0.25">
      <c r="P548" s="80"/>
      <c r="Q548" s="80"/>
    </row>
    <row r="549" spans="1:17" x14ac:dyDescent="0.25">
      <c r="P549" s="80"/>
      <c r="Q549" s="80"/>
    </row>
    <row r="550" spans="1:17" x14ac:dyDescent="0.25">
      <c r="P550" s="80"/>
      <c r="Q550" s="80"/>
    </row>
    <row r="551" spans="1:17" x14ac:dyDescent="0.25">
      <c r="P551" s="80"/>
      <c r="Q551" s="80"/>
    </row>
    <row r="552" spans="1:17" x14ac:dyDescent="0.25">
      <c r="P552" s="80"/>
      <c r="Q552" s="80"/>
    </row>
    <row r="553" spans="1:17" x14ac:dyDescent="0.25">
      <c r="P553" s="80"/>
      <c r="Q553" s="80"/>
    </row>
    <row r="554" spans="1:17" x14ac:dyDescent="0.25">
      <c r="P554" s="80"/>
      <c r="Q554" s="80"/>
    </row>
    <row r="555" spans="1:17" ht="15.75" x14ac:dyDescent="0.25">
      <c r="B555" s="50" t="s">
        <v>1</v>
      </c>
      <c r="P555" s="80"/>
      <c r="Q555" s="80"/>
    </row>
    <row r="556" spans="1:17" ht="15.75" x14ac:dyDescent="0.25">
      <c r="B556" s="50" t="s">
        <v>242</v>
      </c>
      <c r="P556" s="80"/>
      <c r="Q556" s="80"/>
    </row>
    <row r="557" spans="1:17" ht="15.75" x14ac:dyDescent="0.25">
      <c r="B557" s="50" t="s">
        <v>315</v>
      </c>
      <c r="P557" s="80"/>
      <c r="Q557" s="80"/>
    </row>
    <row r="558" spans="1:17" ht="15.75" x14ac:dyDescent="0.25">
      <c r="B558" s="50" t="s">
        <v>304</v>
      </c>
      <c r="P558" s="80"/>
      <c r="Q558" s="80"/>
    </row>
    <row r="559" spans="1:17" x14ac:dyDescent="0.25">
      <c r="P559" s="80"/>
      <c r="Q559" s="80"/>
    </row>
    <row r="560" spans="1:17" x14ac:dyDescent="0.25">
      <c r="A560" s="53" t="s">
        <v>92</v>
      </c>
      <c r="B560" s="53"/>
      <c r="C560" s="54"/>
      <c r="D560" s="172" t="s">
        <v>93</v>
      </c>
      <c r="E560" s="172"/>
      <c r="F560" s="172"/>
      <c r="G560" s="172"/>
      <c r="H560" s="172"/>
      <c r="I560" s="172"/>
      <c r="J560" s="172"/>
      <c r="K560" s="172"/>
      <c r="L560" s="172"/>
      <c r="M560" s="172"/>
      <c r="N560" s="172"/>
      <c r="O560" s="172"/>
      <c r="P560" s="54"/>
      <c r="Q560" s="55"/>
    </row>
    <row r="561" spans="1:17" x14ac:dyDescent="0.25">
      <c r="A561" s="53" t="s">
        <v>94</v>
      </c>
      <c r="B561" s="53"/>
      <c r="C561" s="54" t="s">
        <v>95</v>
      </c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5"/>
    </row>
    <row r="562" spans="1:17" x14ac:dyDescent="0.25">
      <c r="A562" s="54" t="s">
        <v>96</v>
      </c>
      <c r="B562" s="54" t="s">
        <v>97</v>
      </c>
      <c r="C562" s="54" t="s">
        <v>98</v>
      </c>
      <c r="D562" s="54" t="s">
        <v>99</v>
      </c>
      <c r="E562" s="54" t="s">
        <v>100</v>
      </c>
      <c r="F562" s="54" t="s">
        <v>101</v>
      </c>
      <c r="G562" s="54" t="s">
        <v>102</v>
      </c>
      <c r="H562" s="54" t="s">
        <v>103</v>
      </c>
      <c r="I562" s="54" t="s">
        <v>104</v>
      </c>
      <c r="J562" s="54" t="s">
        <v>105</v>
      </c>
      <c r="K562" s="54" t="s">
        <v>106</v>
      </c>
      <c r="L562" s="54" t="s">
        <v>107</v>
      </c>
      <c r="M562" s="54" t="s">
        <v>108</v>
      </c>
      <c r="N562" s="54" t="s">
        <v>109</v>
      </c>
      <c r="O562" s="54" t="s">
        <v>110</v>
      </c>
      <c r="P562" s="54" t="s">
        <v>62</v>
      </c>
      <c r="Q562" s="54" t="s">
        <v>87</v>
      </c>
    </row>
    <row r="563" spans="1:17" x14ac:dyDescent="0.25">
      <c r="P563" s="80"/>
      <c r="Q563" s="80"/>
    </row>
    <row r="564" spans="1:17" x14ac:dyDescent="0.25">
      <c r="A564" s="16">
        <v>5000</v>
      </c>
      <c r="B564" s="75" t="s">
        <v>230</v>
      </c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75"/>
      <c r="Q564" s="80"/>
    </row>
    <row r="565" spans="1:17" x14ac:dyDescent="0.25">
      <c r="A565" s="10">
        <v>5400</v>
      </c>
      <c r="B565" s="75" t="s">
        <v>243</v>
      </c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75"/>
      <c r="Q565" s="80"/>
    </row>
    <row r="566" spans="1:17" ht="39" x14ac:dyDescent="0.25">
      <c r="A566" s="63">
        <v>5412</v>
      </c>
      <c r="B566" s="64" t="s">
        <v>244</v>
      </c>
      <c r="C566" s="69">
        <v>0</v>
      </c>
      <c r="D566" s="69">
        <v>0</v>
      </c>
      <c r="E566" s="69">
        <v>0</v>
      </c>
      <c r="F566" s="69"/>
      <c r="G566" s="69">
        <v>0</v>
      </c>
      <c r="H566" s="69">
        <v>0</v>
      </c>
      <c r="I566" s="69">
        <v>0</v>
      </c>
      <c r="J566" s="69">
        <v>0</v>
      </c>
      <c r="K566" s="69">
        <v>0</v>
      </c>
      <c r="L566" s="69">
        <v>0</v>
      </c>
      <c r="M566" s="69">
        <v>0</v>
      </c>
      <c r="N566" s="69">
        <v>0</v>
      </c>
      <c r="O566" s="69">
        <v>0</v>
      </c>
      <c r="P566" s="66">
        <v>0</v>
      </c>
      <c r="Q566" s="65">
        <v>0</v>
      </c>
    </row>
    <row r="567" spans="1:17" ht="33" customHeight="1" x14ac:dyDescent="0.25">
      <c r="A567" s="68">
        <v>5600</v>
      </c>
      <c r="B567" s="64" t="s">
        <v>245</v>
      </c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6"/>
      <c r="Q567" s="65"/>
    </row>
    <row r="568" spans="1:17" ht="26.25" x14ac:dyDescent="0.25">
      <c r="A568" s="63">
        <v>5651</v>
      </c>
      <c r="B568" s="64" t="s">
        <v>246</v>
      </c>
      <c r="C568" s="69">
        <v>0</v>
      </c>
      <c r="D568" s="69">
        <f>+C568/12</f>
        <v>0</v>
      </c>
      <c r="E568" s="69">
        <v>0</v>
      </c>
      <c r="F568" s="69">
        <v>0</v>
      </c>
      <c r="G568" s="69">
        <v>0</v>
      </c>
      <c r="H568" s="69">
        <v>0</v>
      </c>
      <c r="I568" s="69">
        <v>0</v>
      </c>
      <c r="J568" s="69">
        <v>0</v>
      </c>
      <c r="K568" s="69">
        <v>0</v>
      </c>
      <c r="L568" s="69">
        <v>0</v>
      </c>
      <c r="M568" s="69">
        <v>0</v>
      </c>
      <c r="N568" s="69">
        <v>0</v>
      </c>
      <c r="O568" s="69">
        <v>0</v>
      </c>
      <c r="P568" s="66">
        <v>0</v>
      </c>
      <c r="Q568" s="65">
        <v>0</v>
      </c>
    </row>
    <row r="569" spans="1:17" x14ac:dyDescent="0.25">
      <c r="A569" s="68">
        <v>5900</v>
      </c>
      <c r="B569" s="64" t="s">
        <v>231</v>
      </c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6"/>
      <c r="Q569" s="65"/>
    </row>
    <row r="570" spans="1:17" x14ac:dyDescent="0.25">
      <c r="A570" s="63" t="s">
        <v>247</v>
      </c>
      <c r="B570" s="64" t="s">
        <v>248</v>
      </c>
      <c r="C570" s="69">
        <v>0</v>
      </c>
      <c r="D570" s="69">
        <v>0</v>
      </c>
      <c r="E570" s="69">
        <v>0</v>
      </c>
      <c r="F570" s="69">
        <v>0</v>
      </c>
      <c r="G570" s="69">
        <v>0</v>
      </c>
      <c r="H570" s="69"/>
      <c r="I570" s="69">
        <v>0</v>
      </c>
      <c r="J570" s="69">
        <v>0</v>
      </c>
      <c r="K570" s="69">
        <v>0</v>
      </c>
      <c r="L570" s="69">
        <v>0</v>
      </c>
      <c r="M570" s="69">
        <v>0</v>
      </c>
      <c r="N570" s="69">
        <v>0</v>
      </c>
      <c r="O570" s="69">
        <v>0</v>
      </c>
      <c r="P570" s="66"/>
      <c r="Q570" s="66"/>
    </row>
    <row r="571" spans="1:17" x14ac:dyDescent="0.25">
      <c r="A571" s="70"/>
      <c r="B571" s="77" t="s">
        <v>233</v>
      </c>
      <c r="C571" s="78">
        <f t="shared" ref="C571:O571" si="26">SUM(C566:C570)</f>
        <v>0</v>
      </c>
      <c r="D571" s="78">
        <f t="shared" si="26"/>
        <v>0</v>
      </c>
      <c r="E571" s="78">
        <f t="shared" si="26"/>
        <v>0</v>
      </c>
      <c r="F571" s="78">
        <f t="shared" si="26"/>
        <v>0</v>
      </c>
      <c r="G571" s="78">
        <f t="shared" si="26"/>
        <v>0</v>
      </c>
      <c r="H571" s="78">
        <f t="shared" si="26"/>
        <v>0</v>
      </c>
      <c r="I571" s="78">
        <f t="shared" si="26"/>
        <v>0</v>
      </c>
      <c r="J571" s="78">
        <f t="shared" si="26"/>
        <v>0</v>
      </c>
      <c r="K571" s="78">
        <f t="shared" si="26"/>
        <v>0</v>
      </c>
      <c r="L571" s="78">
        <f t="shared" si="26"/>
        <v>0</v>
      </c>
      <c r="M571" s="78">
        <f t="shared" si="26"/>
        <v>0</v>
      </c>
      <c r="N571" s="78">
        <f t="shared" si="26"/>
        <v>0</v>
      </c>
      <c r="O571" s="78">
        <f t="shared" si="26"/>
        <v>0</v>
      </c>
      <c r="P571" s="78">
        <f>+O571+N571+M571+L571+K571+J571+I571+H571+G571+F571+E571+D571</f>
        <v>0</v>
      </c>
      <c r="Q571" s="127">
        <v>0</v>
      </c>
    </row>
    <row r="572" spans="1:17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75"/>
      <c r="Q572" s="80"/>
    </row>
    <row r="573" spans="1:17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75"/>
      <c r="Q573" s="80"/>
    </row>
    <row r="574" spans="1:17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75"/>
      <c r="Q574" s="80"/>
    </row>
    <row r="575" spans="1:17" x14ac:dyDescent="0.25">
      <c r="A575" s="5"/>
      <c r="B575" s="83" t="s">
        <v>249</v>
      </c>
      <c r="C575" s="84">
        <f>+C571+C483+C349+C255</f>
        <v>11549322</v>
      </c>
      <c r="D575" s="84">
        <f t="shared" ref="D575:P575" si="27">+D571+D483+D349+D255</f>
        <v>1043093.6893939395</v>
      </c>
      <c r="E575" s="84">
        <f t="shared" si="27"/>
        <v>1043093.6893939395</v>
      </c>
      <c r="F575" s="84">
        <f t="shared" si="27"/>
        <v>1043093.6893939395</v>
      </c>
      <c r="G575" s="84">
        <f t="shared" si="27"/>
        <v>1043093.6893939395</v>
      </c>
      <c r="H575" s="84">
        <f t="shared" si="27"/>
        <v>1043093.6893939395</v>
      </c>
      <c r="I575" s="84">
        <f t="shared" si="27"/>
        <v>1043093.6893939395</v>
      </c>
      <c r="J575" s="84">
        <f t="shared" si="27"/>
        <v>1043093.6893939395</v>
      </c>
      <c r="K575" s="84">
        <f t="shared" si="27"/>
        <v>1043093.6893939395</v>
      </c>
      <c r="L575" s="84">
        <f t="shared" si="27"/>
        <v>1043093.6893939395</v>
      </c>
      <c r="M575" s="84">
        <f t="shared" si="27"/>
        <v>1043093.6893939395</v>
      </c>
      <c r="N575" s="84">
        <f t="shared" si="27"/>
        <v>1043093.6893939395</v>
      </c>
      <c r="O575" s="84">
        <f t="shared" si="27"/>
        <v>75291.416666666672</v>
      </c>
      <c r="P575" s="84">
        <f t="shared" si="27"/>
        <v>11549322</v>
      </c>
      <c r="Q575" s="80"/>
    </row>
    <row r="576" spans="1:17" x14ac:dyDescent="0.25">
      <c r="C576" s="34"/>
      <c r="P576" s="80"/>
      <c r="Q576" s="80"/>
    </row>
    <row r="577" spans="3:17" x14ac:dyDescent="0.25">
      <c r="C577" s="34"/>
      <c r="P577" s="80"/>
      <c r="Q577" s="80"/>
    </row>
    <row r="578" spans="3:17" x14ac:dyDescent="0.25">
      <c r="C578" s="34"/>
      <c r="P578" s="80"/>
      <c r="Q578" s="80"/>
    </row>
    <row r="579" spans="3:17" x14ac:dyDescent="0.25">
      <c r="C579" s="34"/>
      <c r="P579" s="80"/>
      <c r="Q579" s="80"/>
    </row>
    <row r="580" spans="3:17" x14ac:dyDescent="0.25">
      <c r="C580" s="34"/>
      <c r="P580" s="80"/>
      <c r="Q580" s="80"/>
    </row>
  </sheetData>
  <mergeCells count="27">
    <mergeCell ref="B117:P117"/>
    <mergeCell ref="B22:Q22"/>
    <mergeCell ref="B67:P67"/>
    <mergeCell ref="B77:G77"/>
    <mergeCell ref="D83:E83"/>
    <mergeCell ref="B73:G73"/>
    <mergeCell ref="B74:G76"/>
    <mergeCell ref="B284:P284"/>
    <mergeCell ref="A121:R121"/>
    <mergeCell ref="C123:E123"/>
    <mergeCell ref="C125:G125"/>
    <mergeCell ref="C127:G127"/>
    <mergeCell ref="C129:I129"/>
    <mergeCell ref="C131:I131"/>
    <mergeCell ref="C133:I133"/>
    <mergeCell ref="B168:P168"/>
    <mergeCell ref="B178:P178"/>
    <mergeCell ref="D226:O226"/>
    <mergeCell ref="B274:P274"/>
    <mergeCell ref="B513:P513"/>
    <mergeCell ref="D560:O560"/>
    <mergeCell ref="D324:O324"/>
    <mergeCell ref="B362:P362"/>
    <mergeCell ref="B372:P372"/>
    <mergeCell ref="D420:O420"/>
    <mergeCell ref="D460:O460"/>
    <mergeCell ref="B503:P503"/>
  </mergeCells>
  <pageMargins left="0.31496062992125984" right="0.31496062992125984" top="0.35433070866141736" bottom="0.74803149606299213" header="0.31496062992125984" footer="0.31496062992125984"/>
  <pageSetup paperSize="190" scale="65" orientation="landscape" verticalDpi="0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7"/>
  <sheetViews>
    <sheetView showGridLines="0" tabSelected="1" workbookViewId="0">
      <selection activeCell="C1" sqref="C1"/>
    </sheetView>
  </sheetViews>
  <sheetFormatPr baseColWidth="10" defaultRowHeight="15" x14ac:dyDescent="0.25"/>
  <cols>
    <col min="1" max="1" width="4.85546875" customWidth="1"/>
    <col min="2" max="2" width="11.5703125" bestFit="1" customWidth="1"/>
    <col min="3" max="3" width="39" customWidth="1"/>
    <col min="4" max="4" width="17.140625" customWidth="1"/>
    <col min="5" max="6" width="11.5703125" bestFit="1" customWidth="1"/>
    <col min="7" max="7" width="12.28515625" bestFit="1" customWidth="1"/>
    <col min="8" max="8" width="11.5703125" bestFit="1" customWidth="1"/>
    <col min="9" max="9" width="12.85546875" bestFit="1" customWidth="1"/>
    <col min="10" max="10" width="19.7109375" customWidth="1"/>
    <col min="11" max="11" width="13.2851562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14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14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14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14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14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14"/>
    </row>
    <row r="7" spans="1:11" ht="15.75" x14ac:dyDescent="0.25">
      <c r="A7" s="5"/>
      <c r="B7" s="6" t="s">
        <v>1</v>
      </c>
      <c r="C7" s="5"/>
      <c r="D7" s="5"/>
      <c r="E7" s="5"/>
      <c r="F7" s="5"/>
      <c r="G7" s="5"/>
      <c r="H7" s="5"/>
      <c r="I7" s="5"/>
      <c r="J7" s="5"/>
      <c r="K7" s="14"/>
    </row>
    <row r="8" spans="1:11" ht="15.75" x14ac:dyDescent="0.25">
      <c r="A8" s="5"/>
      <c r="B8" s="6" t="s">
        <v>61</v>
      </c>
      <c r="C8" s="5"/>
      <c r="D8" s="5"/>
      <c r="E8" s="5"/>
      <c r="F8" s="5"/>
      <c r="G8" s="5"/>
      <c r="H8" s="5"/>
      <c r="I8" s="5"/>
      <c r="J8" s="5"/>
      <c r="K8" s="14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14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14"/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14"/>
    </row>
    <row r="12" spans="1:11" ht="36" x14ac:dyDescent="0.25">
      <c r="A12" s="5"/>
      <c r="B12" s="5"/>
      <c r="C12" s="5"/>
      <c r="D12" s="5"/>
      <c r="E12" s="1" t="s">
        <v>61</v>
      </c>
      <c r="F12" s="5"/>
      <c r="G12" s="5"/>
      <c r="H12" s="5"/>
      <c r="I12" s="5"/>
      <c r="J12" s="5"/>
      <c r="K12" s="14"/>
    </row>
    <row r="13" spans="1:11" ht="28.5" x14ac:dyDescent="0.25">
      <c r="A13" s="5"/>
      <c r="B13" s="5"/>
      <c r="C13" s="5"/>
      <c r="D13" s="5"/>
      <c r="E13" s="21"/>
      <c r="F13" s="5"/>
      <c r="G13" s="5"/>
      <c r="H13" s="5"/>
      <c r="I13" s="5"/>
      <c r="J13" s="5"/>
      <c r="K13" s="14"/>
    </row>
    <row r="14" spans="1:11" ht="28.5" x14ac:dyDescent="0.25">
      <c r="A14" s="5"/>
      <c r="B14" s="5"/>
      <c r="C14" s="5"/>
      <c r="D14" s="5"/>
      <c r="E14" s="21"/>
      <c r="F14" s="5"/>
      <c r="G14" s="5"/>
      <c r="H14" s="5"/>
      <c r="I14" s="5"/>
      <c r="J14" s="5"/>
      <c r="K14" s="14"/>
    </row>
    <row r="15" spans="1:11" ht="26.25" x14ac:dyDescent="0.25">
      <c r="A15" s="5"/>
      <c r="B15" s="5"/>
      <c r="C15" s="5"/>
      <c r="D15" s="5"/>
      <c r="E15" s="22" t="s">
        <v>3</v>
      </c>
      <c r="F15" s="5"/>
      <c r="G15" s="5"/>
      <c r="H15" s="5"/>
      <c r="I15" s="5"/>
      <c r="J15" s="5"/>
      <c r="K15" s="14"/>
    </row>
    <row r="16" spans="1:1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14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14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14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14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14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14"/>
    </row>
    <row r="22" spans="1:1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14"/>
    </row>
    <row r="23" spans="1:1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14"/>
    </row>
    <row r="24" spans="1:1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14"/>
    </row>
    <row r="25" spans="1:1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14"/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14"/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14"/>
    </row>
    <row r="28" spans="1:1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14"/>
    </row>
    <row r="29" spans="1:1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14"/>
    </row>
    <row r="30" spans="1:11" s="137" customFormat="1" x14ac:dyDescent="0.2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4"/>
    </row>
    <row r="31" spans="1:1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14"/>
    </row>
    <row r="32" spans="1:1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14"/>
    </row>
    <row r="33" spans="1:1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14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14"/>
    </row>
    <row r="35" spans="1:1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14"/>
    </row>
    <row r="36" spans="1:1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14"/>
    </row>
    <row r="37" spans="1:1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14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14"/>
    </row>
    <row r="39" spans="1:11" ht="15.75" x14ac:dyDescent="0.25">
      <c r="A39" s="5"/>
      <c r="B39" s="6" t="s">
        <v>1</v>
      </c>
      <c r="C39" s="5"/>
      <c r="D39" s="5"/>
      <c r="E39" s="5"/>
      <c r="F39" s="5"/>
      <c r="G39" s="5"/>
      <c r="H39" s="5"/>
      <c r="I39" s="5"/>
      <c r="J39" s="5"/>
      <c r="K39" s="14"/>
    </row>
    <row r="40" spans="1:11" ht="15.75" x14ac:dyDescent="0.25">
      <c r="A40" s="5"/>
      <c r="B40" s="6" t="s">
        <v>61</v>
      </c>
      <c r="C40" s="5"/>
      <c r="D40" s="5"/>
      <c r="E40" s="5"/>
      <c r="F40" s="5"/>
      <c r="G40" s="5"/>
      <c r="H40" s="5"/>
      <c r="I40" s="5"/>
      <c r="J40" s="5"/>
      <c r="K40" s="14"/>
    </row>
    <row r="41" spans="1:11" ht="15.75" x14ac:dyDescent="0.25">
      <c r="A41" s="5"/>
      <c r="B41" s="6" t="s">
        <v>3</v>
      </c>
      <c r="C41" s="5"/>
      <c r="D41" s="5"/>
      <c r="E41" s="5"/>
      <c r="F41" s="5"/>
      <c r="G41" s="5"/>
      <c r="H41" s="5"/>
      <c r="I41" s="5"/>
      <c r="J41" s="5"/>
      <c r="K41" s="14"/>
    </row>
    <row r="42" spans="1:11" ht="15.75" x14ac:dyDescent="0.25">
      <c r="A42" s="5"/>
      <c r="B42" s="6"/>
      <c r="C42" s="5"/>
      <c r="D42" s="5"/>
      <c r="E42" s="5"/>
      <c r="F42" s="5"/>
      <c r="G42" s="5"/>
      <c r="H42" s="5"/>
      <c r="I42" s="5"/>
      <c r="J42" s="5"/>
      <c r="K42" s="14"/>
    </row>
    <row r="43" spans="1:11" x14ac:dyDescent="0.25">
      <c r="A43" s="5"/>
      <c r="B43" s="129"/>
      <c r="C43" s="8"/>
      <c r="D43" s="129" t="s">
        <v>250</v>
      </c>
      <c r="E43" s="194" t="s">
        <v>252</v>
      </c>
      <c r="F43" s="194"/>
      <c r="G43" s="194"/>
      <c r="H43" s="194"/>
      <c r="I43" s="9" t="s">
        <v>5</v>
      </c>
      <c r="J43" s="9"/>
      <c r="K43" s="55"/>
    </row>
    <row r="44" spans="1:11" x14ac:dyDescent="0.25">
      <c r="A44" s="5"/>
      <c r="B44" s="129" t="s">
        <v>4</v>
      </c>
      <c r="C44" s="8"/>
      <c r="D44" s="129" t="s">
        <v>31</v>
      </c>
      <c r="E44" s="194" t="s">
        <v>253</v>
      </c>
      <c r="F44" s="194"/>
      <c r="G44" s="194"/>
      <c r="H44" s="194"/>
      <c r="I44" s="194" t="s">
        <v>254</v>
      </c>
      <c r="J44" s="194"/>
      <c r="K44" s="55"/>
    </row>
    <row r="45" spans="1:11" x14ac:dyDescent="0.25">
      <c r="A45" s="5"/>
      <c r="B45" s="129" t="s">
        <v>6</v>
      </c>
      <c r="C45" s="129" t="s">
        <v>251</v>
      </c>
      <c r="D45" s="129" t="s">
        <v>7</v>
      </c>
      <c r="E45" s="194"/>
      <c r="F45" s="194"/>
      <c r="G45" s="194"/>
      <c r="H45" s="194"/>
      <c r="I45" s="129" t="s">
        <v>8</v>
      </c>
      <c r="J45" s="129"/>
      <c r="K45" s="55"/>
    </row>
    <row r="46" spans="1:11" x14ac:dyDescent="0.25">
      <c r="A46" s="5"/>
      <c r="B46" s="129" t="s">
        <v>9</v>
      </c>
      <c r="C46" s="129" t="s">
        <v>10</v>
      </c>
      <c r="D46" s="129">
        <v>2018</v>
      </c>
      <c r="E46" s="129" t="s">
        <v>11</v>
      </c>
      <c r="F46" s="129" t="s">
        <v>12</v>
      </c>
      <c r="G46" s="129" t="s">
        <v>13</v>
      </c>
      <c r="H46" s="129" t="s">
        <v>14</v>
      </c>
      <c r="I46" s="129" t="s">
        <v>15</v>
      </c>
      <c r="J46" s="129" t="s">
        <v>16</v>
      </c>
      <c r="K46" s="129" t="s">
        <v>62</v>
      </c>
    </row>
    <row r="47" spans="1:11" x14ac:dyDescent="0.25">
      <c r="A47" s="5"/>
      <c r="B47" s="11"/>
      <c r="C47" s="16" t="s">
        <v>63</v>
      </c>
      <c r="D47" s="13"/>
      <c r="E47" s="13"/>
      <c r="F47" s="13"/>
      <c r="G47" s="13"/>
      <c r="H47" s="13"/>
      <c r="I47" s="13"/>
      <c r="J47" s="13"/>
      <c r="K47" s="13"/>
    </row>
    <row r="48" spans="1:11" x14ac:dyDescent="0.25">
      <c r="A48" s="5"/>
      <c r="B48" s="11">
        <v>1</v>
      </c>
      <c r="C48" s="12" t="s">
        <v>34</v>
      </c>
      <c r="D48" s="13">
        <v>21900</v>
      </c>
      <c r="E48" s="13">
        <v>994.77</v>
      </c>
      <c r="F48" s="13">
        <v>657</v>
      </c>
      <c r="G48" s="13">
        <v>3832.5</v>
      </c>
      <c r="H48" s="13">
        <v>438</v>
      </c>
      <c r="I48" s="13">
        <v>5475</v>
      </c>
      <c r="J48" s="13">
        <v>36500</v>
      </c>
      <c r="K48" s="13"/>
    </row>
    <row r="49" spans="1:11" x14ac:dyDescent="0.25">
      <c r="A49" s="5"/>
      <c r="B49" s="11">
        <v>2</v>
      </c>
      <c r="C49" s="12" t="s">
        <v>34</v>
      </c>
      <c r="D49" s="13">
        <v>21900</v>
      </c>
      <c r="E49" s="13">
        <v>994.77</v>
      </c>
      <c r="F49" s="13">
        <v>657</v>
      </c>
      <c r="G49" s="13">
        <v>3832.5</v>
      </c>
      <c r="H49" s="13">
        <v>438</v>
      </c>
      <c r="I49" s="13">
        <v>5475</v>
      </c>
      <c r="J49" s="13">
        <v>36500</v>
      </c>
      <c r="K49" s="13"/>
    </row>
    <row r="50" spans="1:11" x14ac:dyDescent="0.25">
      <c r="A50" s="5"/>
      <c r="B50" s="11">
        <v>3</v>
      </c>
      <c r="C50" s="12" t="s">
        <v>64</v>
      </c>
      <c r="D50" s="13">
        <v>12279</v>
      </c>
      <c r="E50" s="13">
        <v>731.07</v>
      </c>
      <c r="F50" s="13">
        <v>368.37</v>
      </c>
      <c r="G50" s="13">
        <v>2148.8249999999998</v>
      </c>
      <c r="H50" s="13">
        <v>245.58</v>
      </c>
      <c r="I50" s="13">
        <v>3069.75</v>
      </c>
      <c r="J50" s="13">
        <v>20465</v>
      </c>
      <c r="K50" s="13"/>
    </row>
    <row r="51" spans="1:11" x14ac:dyDescent="0.25">
      <c r="A51" s="5"/>
      <c r="B51" s="11">
        <v>4</v>
      </c>
      <c r="C51" s="12" t="s">
        <v>65</v>
      </c>
      <c r="D51" s="13">
        <v>28839</v>
      </c>
      <c r="E51" s="13">
        <v>1184.96</v>
      </c>
      <c r="F51" s="13">
        <v>865.17</v>
      </c>
      <c r="G51" s="13">
        <v>5046.8249999999998</v>
      </c>
      <c r="H51" s="13">
        <v>576.78</v>
      </c>
      <c r="I51" s="13">
        <v>7209.75</v>
      </c>
      <c r="J51" s="13">
        <v>48065</v>
      </c>
      <c r="K51" s="13"/>
    </row>
    <row r="52" spans="1:11" x14ac:dyDescent="0.25">
      <c r="A52" s="5"/>
      <c r="B52" s="11">
        <v>5</v>
      </c>
      <c r="C52" s="12" t="s">
        <v>66</v>
      </c>
      <c r="D52" s="13">
        <v>10369.799999999999</v>
      </c>
      <c r="E52" s="13">
        <v>678.75</v>
      </c>
      <c r="F52" s="13">
        <v>311.09399999999999</v>
      </c>
      <c r="G52" s="13">
        <v>1814.7149999999999</v>
      </c>
      <c r="H52" s="13">
        <v>207.39599999999999</v>
      </c>
      <c r="I52" s="13">
        <v>2592.4499999999998</v>
      </c>
      <c r="J52" s="13">
        <v>17283</v>
      </c>
      <c r="K52" s="13"/>
    </row>
    <row r="53" spans="1:11" x14ac:dyDescent="0.25">
      <c r="A53" s="5"/>
      <c r="B53" s="11"/>
      <c r="C53" s="16" t="s">
        <v>29</v>
      </c>
      <c r="D53" s="17">
        <v>95287.8</v>
      </c>
      <c r="E53" s="17">
        <v>4584.32</v>
      </c>
      <c r="F53" s="17">
        <v>2858.634</v>
      </c>
      <c r="G53" s="17">
        <v>16675.365000000002</v>
      </c>
      <c r="H53" s="17">
        <v>1905.7559999999999</v>
      </c>
      <c r="I53" s="17"/>
      <c r="J53" s="17"/>
      <c r="K53" s="17"/>
    </row>
    <row r="54" spans="1:11" x14ac:dyDescent="0.25">
      <c r="A54" s="5"/>
      <c r="B54" s="11"/>
      <c r="C54" s="16" t="s">
        <v>30</v>
      </c>
      <c r="D54" s="17">
        <v>1143453.6000000001</v>
      </c>
      <c r="E54" s="17">
        <v>55011.839999999997</v>
      </c>
      <c r="F54" s="17">
        <v>34303.608</v>
      </c>
      <c r="G54" s="17">
        <v>200104.38</v>
      </c>
      <c r="H54" s="17">
        <v>22869.072</v>
      </c>
      <c r="I54" s="17">
        <v>23821.95</v>
      </c>
      <c r="J54" s="17">
        <v>158813</v>
      </c>
      <c r="K54" s="17">
        <v>1638377.4500000002</v>
      </c>
    </row>
    <row r="55" spans="1:11" x14ac:dyDescent="0.25">
      <c r="A55" s="5"/>
      <c r="B55" s="11"/>
      <c r="C55" s="16" t="s">
        <v>67</v>
      </c>
      <c r="D55" s="13"/>
      <c r="E55" s="13"/>
      <c r="F55" s="13"/>
      <c r="G55" s="13"/>
      <c r="H55" s="13"/>
      <c r="I55" s="13"/>
      <c r="J55" s="13"/>
      <c r="K55" s="13"/>
    </row>
    <row r="56" spans="1:11" x14ac:dyDescent="0.25">
      <c r="A56" s="5"/>
      <c r="B56" s="11">
        <v>6</v>
      </c>
      <c r="C56" s="12" t="s">
        <v>34</v>
      </c>
      <c r="D56" s="13">
        <v>21900</v>
      </c>
      <c r="E56" s="13">
        <v>994.77</v>
      </c>
      <c r="F56" s="13">
        <v>657</v>
      </c>
      <c r="G56" s="13">
        <v>3832.5</v>
      </c>
      <c r="H56" s="13">
        <v>438</v>
      </c>
      <c r="I56" s="13">
        <v>5475</v>
      </c>
      <c r="J56" s="13">
        <v>36500</v>
      </c>
      <c r="K56" s="13"/>
    </row>
    <row r="57" spans="1:11" x14ac:dyDescent="0.25">
      <c r="A57" s="5"/>
      <c r="B57" s="11">
        <v>7</v>
      </c>
      <c r="C57" s="12" t="s">
        <v>66</v>
      </c>
      <c r="D57" s="13">
        <v>10369.799999999999</v>
      </c>
      <c r="E57" s="13">
        <v>678.75</v>
      </c>
      <c r="F57" s="13">
        <v>311.09399999999999</v>
      </c>
      <c r="G57" s="13">
        <v>1814.7149999999999</v>
      </c>
      <c r="H57" s="13">
        <v>207.39599999999999</v>
      </c>
      <c r="I57" s="13">
        <v>2592.4499999999998</v>
      </c>
      <c r="J57" s="13">
        <v>17283</v>
      </c>
      <c r="K57" s="13"/>
    </row>
    <row r="58" spans="1:11" x14ac:dyDescent="0.25">
      <c r="A58" s="5"/>
      <c r="B58" s="11">
        <v>8</v>
      </c>
      <c r="C58" s="12" t="s">
        <v>64</v>
      </c>
      <c r="D58" s="13">
        <v>12279</v>
      </c>
      <c r="E58" s="13">
        <v>731.07</v>
      </c>
      <c r="F58" s="13">
        <v>368.37</v>
      </c>
      <c r="G58" s="13">
        <v>2148.8249999999998</v>
      </c>
      <c r="H58" s="13">
        <v>245.58</v>
      </c>
      <c r="I58" s="13">
        <v>3069.75</v>
      </c>
      <c r="J58" s="13">
        <v>20465</v>
      </c>
      <c r="K58" s="13"/>
    </row>
    <row r="59" spans="1:11" x14ac:dyDescent="0.25">
      <c r="A59" s="5"/>
      <c r="B59" s="11">
        <v>9</v>
      </c>
      <c r="C59" s="12" t="s">
        <v>65</v>
      </c>
      <c r="D59" s="13">
        <v>28839</v>
      </c>
      <c r="E59" s="13">
        <v>1184.96</v>
      </c>
      <c r="F59" s="13">
        <v>865.17</v>
      </c>
      <c r="G59" s="13">
        <v>5046.8249999999998</v>
      </c>
      <c r="H59" s="13">
        <v>576.78</v>
      </c>
      <c r="I59" s="13">
        <v>7209.75</v>
      </c>
      <c r="J59" s="13">
        <v>48065</v>
      </c>
      <c r="K59" s="13"/>
    </row>
    <row r="60" spans="1:11" x14ac:dyDescent="0.25">
      <c r="A60" s="5"/>
      <c r="B60" s="11">
        <v>10</v>
      </c>
      <c r="C60" s="12" t="s">
        <v>34</v>
      </c>
      <c r="D60" s="13">
        <v>21900</v>
      </c>
      <c r="E60" s="13">
        <v>994.77</v>
      </c>
      <c r="F60" s="13">
        <v>657</v>
      </c>
      <c r="G60" s="13">
        <v>3832.5</v>
      </c>
      <c r="H60" s="13">
        <v>438</v>
      </c>
      <c r="I60" s="13">
        <v>5475</v>
      </c>
      <c r="J60" s="13">
        <v>36500</v>
      </c>
      <c r="K60" s="13"/>
    </row>
    <row r="61" spans="1:11" x14ac:dyDescent="0.25">
      <c r="A61" s="5"/>
      <c r="B61" s="11"/>
      <c r="C61" s="16" t="s">
        <v>29</v>
      </c>
      <c r="D61" s="17">
        <v>95287.8</v>
      </c>
      <c r="E61" s="17">
        <v>4584.32</v>
      </c>
      <c r="F61" s="17">
        <v>2858.634</v>
      </c>
      <c r="G61" s="17">
        <v>16675.364999999998</v>
      </c>
      <c r="H61" s="17">
        <v>1905.7559999999999</v>
      </c>
      <c r="I61" s="17"/>
      <c r="J61" s="17"/>
      <c r="K61" s="17"/>
    </row>
    <row r="62" spans="1:11" x14ac:dyDescent="0.25">
      <c r="A62" s="5"/>
      <c r="B62" s="11"/>
      <c r="C62" s="16" t="s">
        <v>30</v>
      </c>
      <c r="D62" s="17">
        <v>1143453.6000000001</v>
      </c>
      <c r="E62" s="17">
        <v>55011.839999999997</v>
      </c>
      <c r="F62" s="17">
        <v>34303.608</v>
      </c>
      <c r="G62" s="17">
        <v>200104.37999999998</v>
      </c>
      <c r="H62" s="17">
        <v>22869.072</v>
      </c>
      <c r="I62" s="17">
        <v>23821.95</v>
      </c>
      <c r="J62" s="17">
        <v>158813</v>
      </c>
      <c r="K62" s="17">
        <v>1638377.45</v>
      </c>
    </row>
    <row r="63" spans="1:11" x14ac:dyDescent="0.25">
      <c r="A63" s="5"/>
      <c r="B63" s="11"/>
      <c r="C63" s="16" t="s">
        <v>68</v>
      </c>
      <c r="D63" s="13"/>
      <c r="E63" s="13"/>
      <c r="F63" s="13"/>
      <c r="G63" s="13"/>
      <c r="H63" s="13"/>
      <c r="I63" s="13"/>
      <c r="J63" s="13"/>
      <c r="K63" s="13"/>
    </row>
    <row r="64" spans="1:11" x14ac:dyDescent="0.25">
      <c r="A64" s="5"/>
      <c r="B64" s="11">
        <v>11</v>
      </c>
      <c r="C64" s="12" t="s">
        <v>65</v>
      </c>
      <c r="D64" s="13">
        <v>28839</v>
      </c>
      <c r="E64" s="13">
        <v>1184.96</v>
      </c>
      <c r="F64" s="13">
        <v>865.17</v>
      </c>
      <c r="G64" s="13">
        <v>5046.8249999999998</v>
      </c>
      <c r="H64" s="13">
        <v>576.78</v>
      </c>
      <c r="I64" s="13">
        <v>7209.75</v>
      </c>
      <c r="J64" s="13">
        <v>48065</v>
      </c>
      <c r="K64" s="13"/>
    </row>
    <row r="65" spans="1:11" x14ac:dyDescent="0.25">
      <c r="A65" s="5"/>
      <c r="B65" s="11">
        <v>12</v>
      </c>
      <c r="C65" s="12" t="s">
        <v>34</v>
      </c>
      <c r="D65" s="13">
        <v>21900</v>
      </c>
      <c r="E65" s="13">
        <v>994.77</v>
      </c>
      <c r="F65" s="13">
        <v>657</v>
      </c>
      <c r="G65" s="13">
        <v>3832.5</v>
      </c>
      <c r="H65" s="13">
        <v>438</v>
      </c>
      <c r="I65" s="13">
        <v>5475</v>
      </c>
      <c r="J65" s="13">
        <v>36500</v>
      </c>
      <c r="K65" s="13"/>
    </row>
    <row r="66" spans="1:11" x14ac:dyDescent="0.25">
      <c r="A66" s="5"/>
      <c r="B66" s="11">
        <v>13</v>
      </c>
      <c r="C66" s="12" t="s">
        <v>66</v>
      </c>
      <c r="D66" s="13">
        <v>10369.799999999999</v>
      </c>
      <c r="E66" s="13">
        <v>678.75</v>
      </c>
      <c r="F66" s="13">
        <v>311.09399999999999</v>
      </c>
      <c r="G66" s="13">
        <v>1814.7149999999999</v>
      </c>
      <c r="H66" s="13">
        <v>207.39599999999999</v>
      </c>
      <c r="I66" s="13">
        <v>2592.4499999999998</v>
      </c>
      <c r="J66" s="13">
        <v>17283</v>
      </c>
      <c r="K66" s="13"/>
    </row>
    <row r="67" spans="1:11" x14ac:dyDescent="0.25">
      <c r="A67" s="5"/>
      <c r="B67" s="11">
        <v>14</v>
      </c>
      <c r="C67" s="12" t="s">
        <v>64</v>
      </c>
      <c r="D67" s="13">
        <v>12279</v>
      </c>
      <c r="E67" s="13">
        <v>731.07</v>
      </c>
      <c r="F67" s="13">
        <v>368.37</v>
      </c>
      <c r="G67" s="13">
        <v>2148.8249999999998</v>
      </c>
      <c r="H67" s="13">
        <v>245.58</v>
      </c>
      <c r="I67" s="13">
        <v>3069.75</v>
      </c>
      <c r="J67" s="13">
        <v>20465</v>
      </c>
      <c r="K67" s="13"/>
    </row>
    <row r="68" spans="1:11" x14ac:dyDescent="0.25">
      <c r="A68" s="5"/>
      <c r="B68" s="11">
        <v>15</v>
      </c>
      <c r="C68" s="12" t="s">
        <v>34</v>
      </c>
      <c r="D68" s="13">
        <v>21900</v>
      </c>
      <c r="E68" s="13">
        <v>994.77</v>
      </c>
      <c r="F68" s="13">
        <v>657</v>
      </c>
      <c r="G68" s="13">
        <v>3832.5</v>
      </c>
      <c r="H68" s="13">
        <v>438</v>
      </c>
      <c r="I68" s="13">
        <v>5475</v>
      </c>
      <c r="J68" s="13">
        <v>36500</v>
      </c>
      <c r="K68" s="13"/>
    </row>
    <row r="69" spans="1:11" x14ac:dyDescent="0.25">
      <c r="A69" s="5"/>
      <c r="B69" s="11"/>
      <c r="C69" s="16" t="s">
        <v>29</v>
      </c>
      <c r="D69" s="17">
        <v>95287.8</v>
      </c>
      <c r="E69" s="17">
        <v>4584.32</v>
      </c>
      <c r="F69" s="17">
        <v>2858.634</v>
      </c>
      <c r="G69" s="17">
        <v>16675.365000000002</v>
      </c>
      <c r="H69" s="17">
        <v>1905.7559999999999</v>
      </c>
      <c r="I69" s="17"/>
      <c r="J69" s="17"/>
      <c r="K69" s="17"/>
    </row>
    <row r="70" spans="1:11" x14ac:dyDescent="0.25">
      <c r="A70" s="5"/>
      <c r="B70" s="11"/>
      <c r="C70" s="16" t="s">
        <v>30</v>
      </c>
      <c r="D70" s="17">
        <v>1143453.6000000001</v>
      </c>
      <c r="E70" s="17">
        <v>55011.839999999997</v>
      </c>
      <c r="F70" s="17">
        <v>34303.608</v>
      </c>
      <c r="G70" s="17">
        <v>200104.38</v>
      </c>
      <c r="H70" s="17">
        <v>22869.072</v>
      </c>
      <c r="I70" s="17">
        <v>23821.95</v>
      </c>
      <c r="J70" s="17">
        <v>158813</v>
      </c>
      <c r="K70" s="17">
        <v>1638377.45</v>
      </c>
    </row>
    <row r="71" spans="1:11" s="137" customFormat="1" x14ac:dyDescent="0.25">
      <c r="A71" s="138"/>
      <c r="B71" s="11"/>
      <c r="C71" s="16"/>
      <c r="D71" s="17"/>
      <c r="E71" s="17"/>
      <c r="F71" s="17"/>
      <c r="G71" s="17"/>
      <c r="H71" s="17"/>
      <c r="I71" s="17"/>
      <c r="J71" s="17"/>
      <c r="K71" s="17"/>
    </row>
    <row r="72" spans="1:11" s="137" customFormat="1" x14ac:dyDescent="0.25">
      <c r="A72" s="138"/>
      <c r="B72" s="11"/>
      <c r="C72" s="16"/>
      <c r="D72" s="17"/>
      <c r="E72" s="17"/>
      <c r="F72" s="17"/>
      <c r="G72" s="17"/>
      <c r="H72" s="17"/>
      <c r="I72" s="17"/>
      <c r="J72" s="17"/>
      <c r="K72" s="17"/>
    </row>
    <row r="73" spans="1:11" x14ac:dyDescent="0.25">
      <c r="A73" s="5"/>
      <c r="B73" s="5"/>
      <c r="C73" s="5"/>
      <c r="D73" s="11"/>
      <c r="E73" s="5"/>
      <c r="F73" s="5"/>
      <c r="G73" s="5"/>
      <c r="H73" s="5"/>
      <c r="I73" s="5"/>
      <c r="J73" s="5"/>
      <c r="K73" s="14"/>
    </row>
    <row r="74" spans="1:11" x14ac:dyDescent="0.25">
      <c r="A74" s="5"/>
      <c r="B74" s="5"/>
      <c r="C74" s="5"/>
      <c r="D74" s="11"/>
      <c r="E74" s="5"/>
      <c r="F74" s="5"/>
      <c r="G74" s="5"/>
      <c r="H74" s="5"/>
      <c r="I74" s="5"/>
      <c r="J74" s="5"/>
      <c r="K74" s="14"/>
    </row>
    <row r="75" spans="1:11" x14ac:dyDescent="0.25">
      <c r="A75" s="5"/>
      <c r="B75" s="5"/>
      <c r="C75" s="5"/>
      <c r="D75" s="11"/>
      <c r="E75" s="5"/>
      <c r="F75" s="5"/>
      <c r="G75" s="5"/>
      <c r="H75" s="5"/>
      <c r="I75" s="5"/>
      <c r="J75" s="5"/>
      <c r="K75" s="14"/>
    </row>
    <row r="76" spans="1:11" x14ac:dyDescent="0.25">
      <c r="A76" s="5"/>
      <c r="B76" s="5"/>
      <c r="C76" s="5"/>
      <c r="D76" s="11"/>
      <c r="E76" s="5"/>
      <c r="F76" s="5"/>
      <c r="G76" s="5"/>
      <c r="H76" s="5"/>
      <c r="I76" s="5"/>
      <c r="J76" s="5"/>
      <c r="K76" s="14"/>
    </row>
    <row r="77" spans="1:11" ht="21" customHeight="1" x14ac:dyDescent="0.25">
      <c r="A77" s="5"/>
      <c r="B77" s="6" t="s">
        <v>1</v>
      </c>
      <c r="C77" s="5"/>
      <c r="D77" s="11"/>
      <c r="E77" s="5"/>
      <c r="F77" s="5"/>
      <c r="G77" s="5"/>
      <c r="H77" s="5"/>
      <c r="I77" s="5"/>
      <c r="J77" s="5"/>
      <c r="K77" s="14"/>
    </row>
    <row r="78" spans="1:11" ht="15.75" x14ac:dyDescent="0.25">
      <c r="A78" s="5"/>
      <c r="B78" s="6" t="s">
        <v>61</v>
      </c>
      <c r="C78" s="5"/>
      <c r="D78" s="11"/>
      <c r="E78" s="5"/>
      <c r="F78" s="5"/>
      <c r="G78" s="5"/>
      <c r="H78" s="5"/>
      <c r="I78" s="5"/>
      <c r="J78" s="5"/>
      <c r="K78" s="14"/>
    </row>
    <row r="79" spans="1:11" ht="15.75" x14ac:dyDescent="0.25">
      <c r="A79" s="5"/>
      <c r="B79" s="6" t="s">
        <v>3</v>
      </c>
      <c r="C79" s="5"/>
      <c r="D79" s="11"/>
      <c r="E79" s="5"/>
      <c r="F79" s="5"/>
      <c r="G79" s="5"/>
      <c r="H79" s="5"/>
      <c r="I79" s="5"/>
      <c r="J79" s="5"/>
      <c r="K79" s="14"/>
    </row>
    <row r="80" spans="1:11" x14ac:dyDescent="0.25">
      <c r="A80" s="5"/>
      <c r="B80" s="5"/>
      <c r="C80" s="5"/>
      <c r="D80" s="11"/>
      <c r="E80" s="5"/>
      <c r="F80" s="5"/>
      <c r="G80" s="5"/>
      <c r="H80" s="5"/>
      <c r="I80" s="5"/>
      <c r="J80" s="5"/>
      <c r="K80" s="14"/>
    </row>
    <row r="81" spans="1:11" x14ac:dyDescent="0.25">
      <c r="A81" s="5"/>
      <c r="B81" s="129"/>
      <c r="C81" s="8"/>
      <c r="D81" s="129" t="s">
        <v>250</v>
      </c>
      <c r="E81" s="194" t="s">
        <v>252</v>
      </c>
      <c r="F81" s="194"/>
      <c r="G81" s="194"/>
      <c r="H81" s="194"/>
      <c r="I81" s="9" t="s">
        <v>5</v>
      </c>
      <c r="J81" s="9"/>
      <c r="K81" s="55"/>
    </row>
    <row r="82" spans="1:11" x14ac:dyDescent="0.25">
      <c r="A82" s="5"/>
      <c r="B82" s="129" t="s">
        <v>4</v>
      </c>
      <c r="C82" s="8"/>
      <c r="D82" s="129" t="s">
        <v>31</v>
      </c>
      <c r="E82" s="194" t="s">
        <v>253</v>
      </c>
      <c r="F82" s="194"/>
      <c r="G82" s="194"/>
      <c r="H82" s="194"/>
      <c r="I82" s="194" t="s">
        <v>254</v>
      </c>
      <c r="J82" s="194"/>
      <c r="K82" s="55"/>
    </row>
    <row r="83" spans="1:11" x14ac:dyDescent="0.25">
      <c r="A83" s="5"/>
      <c r="B83" s="129" t="s">
        <v>6</v>
      </c>
      <c r="C83" s="129" t="s">
        <v>251</v>
      </c>
      <c r="D83" s="129" t="s">
        <v>7</v>
      </c>
      <c r="E83" s="194"/>
      <c r="F83" s="194"/>
      <c r="G83" s="194"/>
      <c r="H83" s="194"/>
      <c r="I83" s="129" t="s">
        <v>8</v>
      </c>
      <c r="J83" s="129"/>
      <c r="K83" s="55"/>
    </row>
    <row r="84" spans="1:11" x14ac:dyDescent="0.25">
      <c r="A84" s="5"/>
      <c r="B84" s="129" t="s">
        <v>9</v>
      </c>
      <c r="C84" s="129" t="s">
        <v>10</v>
      </c>
      <c r="D84" s="129">
        <v>2018</v>
      </c>
      <c r="E84" s="129" t="s">
        <v>11</v>
      </c>
      <c r="F84" s="129" t="s">
        <v>12</v>
      </c>
      <c r="G84" s="129" t="s">
        <v>13</v>
      </c>
      <c r="H84" s="129" t="s">
        <v>14</v>
      </c>
      <c r="I84" s="129" t="s">
        <v>15</v>
      </c>
      <c r="J84" s="129" t="s">
        <v>16</v>
      </c>
      <c r="K84" s="129" t="s">
        <v>62</v>
      </c>
    </row>
    <row r="85" spans="1:11" x14ac:dyDescent="0.25">
      <c r="A85" s="5"/>
      <c r="B85" s="5"/>
      <c r="C85" s="5"/>
      <c r="D85" s="11"/>
      <c r="E85" s="5"/>
      <c r="F85" s="5"/>
      <c r="G85" s="5"/>
      <c r="H85" s="5"/>
      <c r="I85" s="5"/>
      <c r="J85" s="5"/>
      <c r="K85" s="14"/>
    </row>
    <row r="86" spans="1:11" x14ac:dyDescent="0.25">
      <c r="A86" s="5"/>
      <c r="B86" s="11"/>
      <c r="C86" s="16" t="s">
        <v>69</v>
      </c>
      <c r="D86" s="13"/>
      <c r="E86" s="13"/>
      <c r="F86" s="13"/>
      <c r="G86" s="13"/>
      <c r="H86" s="13"/>
      <c r="I86" s="13"/>
      <c r="J86" s="13"/>
      <c r="K86" s="13"/>
    </row>
    <row r="87" spans="1:11" x14ac:dyDescent="0.25">
      <c r="A87" s="5"/>
      <c r="B87" s="11"/>
      <c r="C87" s="16"/>
      <c r="D87" s="17"/>
      <c r="E87" s="15"/>
      <c r="F87" s="13"/>
      <c r="G87" s="13"/>
      <c r="H87" s="13"/>
      <c r="I87" s="13"/>
      <c r="J87" s="13"/>
      <c r="K87" s="13"/>
    </row>
    <row r="88" spans="1:11" x14ac:dyDescent="0.25">
      <c r="A88" s="5"/>
      <c r="B88" s="11">
        <v>16</v>
      </c>
      <c r="C88" s="12" t="s">
        <v>64</v>
      </c>
      <c r="D88" s="13">
        <v>12279</v>
      </c>
      <c r="E88" s="13">
        <v>731.07</v>
      </c>
      <c r="F88" s="13">
        <v>368.37</v>
      </c>
      <c r="G88" s="13">
        <v>2148.8249999999998</v>
      </c>
      <c r="H88" s="13">
        <v>245.58</v>
      </c>
      <c r="I88" s="13">
        <v>3069.75</v>
      </c>
      <c r="J88" s="13">
        <v>20465</v>
      </c>
      <c r="K88" s="13"/>
    </row>
    <row r="89" spans="1:11" x14ac:dyDescent="0.25">
      <c r="A89" s="5"/>
      <c r="B89" s="11">
        <v>17</v>
      </c>
      <c r="C89" s="12" t="s">
        <v>66</v>
      </c>
      <c r="D89" s="13">
        <v>10369.799999999999</v>
      </c>
      <c r="E89" s="13">
        <v>678.75</v>
      </c>
      <c r="F89" s="13">
        <v>311.09399999999999</v>
      </c>
      <c r="G89" s="13">
        <v>1814.7149999999999</v>
      </c>
      <c r="H89" s="13">
        <v>207.39599999999999</v>
      </c>
      <c r="I89" s="13">
        <v>2592.4499999999998</v>
      </c>
      <c r="J89" s="13">
        <v>17283</v>
      </c>
      <c r="K89" s="13"/>
    </row>
    <row r="90" spans="1:11" x14ac:dyDescent="0.25">
      <c r="A90" s="5"/>
      <c r="B90" s="11">
        <v>18</v>
      </c>
      <c r="C90" s="12" t="s">
        <v>34</v>
      </c>
      <c r="D90" s="13">
        <v>21900</v>
      </c>
      <c r="E90" s="13">
        <v>994.77</v>
      </c>
      <c r="F90" s="13">
        <v>657</v>
      </c>
      <c r="G90" s="13">
        <v>3832.5</v>
      </c>
      <c r="H90" s="13">
        <v>438</v>
      </c>
      <c r="I90" s="13">
        <v>5475</v>
      </c>
      <c r="J90" s="13">
        <v>36500</v>
      </c>
      <c r="K90" s="13"/>
    </row>
    <row r="91" spans="1:11" x14ac:dyDescent="0.25">
      <c r="A91" s="5"/>
      <c r="B91" s="11"/>
      <c r="C91" s="16" t="s">
        <v>29</v>
      </c>
      <c r="D91" s="17">
        <v>44548.800000000003</v>
      </c>
      <c r="E91" s="17">
        <v>2404.59</v>
      </c>
      <c r="F91" s="17">
        <v>1336.4639999999999</v>
      </c>
      <c r="G91" s="17">
        <v>7796.04</v>
      </c>
      <c r="H91" s="17">
        <v>890.976</v>
      </c>
      <c r="I91" s="17"/>
      <c r="J91" s="17"/>
      <c r="K91" s="17"/>
    </row>
    <row r="92" spans="1:11" x14ac:dyDescent="0.25">
      <c r="A92" s="5"/>
      <c r="B92" s="11"/>
      <c r="C92" s="16" t="s">
        <v>30</v>
      </c>
      <c r="D92" s="17">
        <v>534585.60000000009</v>
      </c>
      <c r="E92" s="17">
        <v>28855.08</v>
      </c>
      <c r="F92" s="17">
        <v>16037.567999999999</v>
      </c>
      <c r="G92" s="17">
        <v>93552.48</v>
      </c>
      <c r="H92" s="17">
        <v>10691.712</v>
      </c>
      <c r="I92" s="17">
        <v>11137.2</v>
      </c>
      <c r="J92" s="17">
        <v>74248</v>
      </c>
      <c r="K92" s="17">
        <v>769107.64</v>
      </c>
    </row>
    <row r="93" spans="1:11" x14ac:dyDescent="0.25">
      <c r="A93" s="5"/>
      <c r="B93" s="11"/>
      <c r="C93" s="12"/>
      <c r="D93" s="13"/>
      <c r="E93" s="13"/>
      <c r="F93" s="13"/>
      <c r="G93" s="13"/>
      <c r="H93" s="13"/>
      <c r="I93" s="13"/>
      <c r="J93" s="13"/>
      <c r="K93" s="13"/>
    </row>
    <row r="94" spans="1:11" x14ac:dyDescent="0.25">
      <c r="A94" s="5"/>
      <c r="B94" s="11"/>
      <c r="C94" s="16" t="s">
        <v>70</v>
      </c>
      <c r="D94" s="13"/>
      <c r="E94" s="13"/>
      <c r="F94" s="13"/>
      <c r="G94" s="13"/>
      <c r="H94" s="13"/>
      <c r="I94" s="13"/>
      <c r="J94" s="13"/>
      <c r="K94" s="13"/>
    </row>
    <row r="95" spans="1:11" x14ac:dyDescent="0.25">
      <c r="A95" s="5"/>
      <c r="B95" s="11"/>
      <c r="C95" s="16"/>
      <c r="D95" s="17"/>
      <c r="E95" s="13"/>
      <c r="F95" s="13"/>
      <c r="G95" s="13"/>
      <c r="H95" s="13"/>
      <c r="I95" s="13"/>
      <c r="J95" s="13"/>
      <c r="K95" s="13"/>
    </row>
    <row r="96" spans="1:11" x14ac:dyDescent="0.25">
      <c r="A96" s="5"/>
      <c r="B96" s="11">
        <v>19</v>
      </c>
      <c r="C96" s="12" t="s">
        <v>34</v>
      </c>
      <c r="D96" s="13">
        <v>21900</v>
      </c>
      <c r="E96" s="13">
        <v>994.77</v>
      </c>
      <c r="F96" s="13">
        <v>657</v>
      </c>
      <c r="G96" s="13">
        <v>3832.5</v>
      </c>
      <c r="H96" s="13">
        <v>438</v>
      </c>
      <c r="I96" s="13">
        <v>5475</v>
      </c>
      <c r="J96" s="13">
        <v>36500</v>
      </c>
      <c r="K96" s="13"/>
    </row>
    <row r="97" spans="1:11" x14ac:dyDescent="0.25">
      <c r="A97" s="5"/>
      <c r="B97" s="11">
        <v>20</v>
      </c>
      <c r="C97" s="12" t="s">
        <v>64</v>
      </c>
      <c r="D97" s="13">
        <v>12279</v>
      </c>
      <c r="E97" s="13">
        <v>731.07</v>
      </c>
      <c r="F97" s="13">
        <v>368.37</v>
      </c>
      <c r="G97" s="13">
        <v>2148.8249999999998</v>
      </c>
      <c r="H97" s="13">
        <v>245.58</v>
      </c>
      <c r="I97" s="13">
        <v>3069.75</v>
      </c>
      <c r="J97" s="13">
        <v>20465</v>
      </c>
      <c r="K97" s="13"/>
    </row>
    <row r="98" spans="1:11" x14ac:dyDescent="0.25">
      <c r="A98" s="5"/>
      <c r="B98" s="11">
        <v>21</v>
      </c>
      <c r="C98" s="12" t="s">
        <v>66</v>
      </c>
      <c r="D98" s="13">
        <v>10369.799999999999</v>
      </c>
      <c r="E98" s="13">
        <v>651.49</v>
      </c>
      <c r="F98" s="13">
        <v>311.09399999999999</v>
      </c>
      <c r="G98" s="13">
        <v>1814.7149999999999</v>
      </c>
      <c r="H98" s="13">
        <v>207.39599999999999</v>
      </c>
      <c r="I98" s="13">
        <v>2592.4499999999998</v>
      </c>
      <c r="J98" s="13">
        <v>17283</v>
      </c>
      <c r="K98" s="13"/>
    </row>
    <row r="99" spans="1:11" x14ac:dyDescent="0.25">
      <c r="A99" s="5"/>
      <c r="B99" s="11"/>
      <c r="C99" s="16" t="s">
        <v>29</v>
      </c>
      <c r="D99" s="17">
        <v>44548.800000000003</v>
      </c>
      <c r="E99" s="17">
        <v>2377.33</v>
      </c>
      <c r="F99" s="17">
        <v>1336.4639999999999</v>
      </c>
      <c r="G99" s="17">
        <v>7796.04</v>
      </c>
      <c r="H99" s="17">
        <v>890.97600000000011</v>
      </c>
      <c r="I99" s="17"/>
      <c r="J99" s="17"/>
      <c r="K99" s="17"/>
    </row>
    <row r="100" spans="1:11" x14ac:dyDescent="0.25">
      <c r="A100" s="5"/>
      <c r="B100" s="11"/>
      <c r="C100" s="16" t="s">
        <v>30</v>
      </c>
      <c r="D100" s="17">
        <v>534585.60000000009</v>
      </c>
      <c r="E100" s="17">
        <v>28527.96</v>
      </c>
      <c r="F100" s="17">
        <v>16037.567999999999</v>
      </c>
      <c r="G100" s="17">
        <v>93552.48</v>
      </c>
      <c r="H100" s="17">
        <v>10691.712000000001</v>
      </c>
      <c r="I100" s="17">
        <v>11137.2</v>
      </c>
      <c r="J100" s="17">
        <v>74248</v>
      </c>
      <c r="K100" s="17">
        <v>768780.52</v>
      </c>
    </row>
    <row r="101" spans="1:11" x14ac:dyDescent="0.25">
      <c r="A101" s="5"/>
      <c r="B101" s="11"/>
      <c r="C101" s="12"/>
      <c r="D101" s="13"/>
      <c r="E101" s="13"/>
      <c r="F101" s="13"/>
      <c r="G101" s="13"/>
      <c r="H101" s="13"/>
      <c r="I101" s="13"/>
      <c r="J101" s="13"/>
      <c r="K101" s="13"/>
    </row>
    <row r="102" spans="1:11" x14ac:dyDescent="0.25">
      <c r="A102" s="5"/>
      <c r="B102" s="11"/>
      <c r="C102" s="16" t="s">
        <v>71</v>
      </c>
      <c r="D102" s="13"/>
      <c r="E102" s="13"/>
      <c r="F102" s="13"/>
      <c r="G102" s="13"/>
      <c r="H102" s="13"/>
      <c r="I102" s="13"/>
      <c r="J102" s="13"/>
      <c r="K102" s="13"/>
    </row>
    <row r="103" spans="1:11" x14ac:dyDescent="0.25">
      <c r="A103" s="5"/>
      <c r="B103" s="11"/>
      <c r="C103" s="16" t="s">
        <v>10</v>
      </c>
      <c r="D103" s="17"/>
      <c r="E103" s="13"/>
      <c r="F103" s="13"/>
      <c r="G103" s="13"/>
      <c r="H103" s="13"/>
      <c r="I103" s="13"/>
      <c r="J103" s="13"/>
      <c r="K103" s="13"/>
    </row>
    <row r="104" spans="1:11" x14ac:dyDescent="0.25">
      <c r="A104" s="5"/>
      <c r="B104" s="11">
        <v>22</v>
      </c>
      <c r="C104" s="12" t="s">
        <v>64</v>
      </c>
      <c r="D104" s="13">
        <v>12279</v>
      </c>
      <c r="E104" s="13">
        <v>731.07</v>
      </c>
      <c r="F104" s="13">
        <v>368.37</v>
      </c>
      <c r="G104" s="13">
        <v>2148.8249999999998</v>
      </c>
      <c r="H104" s="13">
        <v>245.58</v>
      </c>
      <c r="I104" s="13">
        <v>3069.75</v>
      </c>
      <c r="J104" s="13">
        <v>20465</v>
      </c>
      <c r="K104" s="13"/>
    </row>
    <row r="105" spans="1:11" x14ac:dyDescent="0.25">
      <c r="A105" s="5"/>
      <c r="B105" s="11">
        <v>23</v>
      </c>
      <c r="C105" s="12" t="s">
        <v>66</v>
      </c>
      <c r="D105" s="13">
        <v>10369.799999999999</v>
      </c>
      <c r="E105" s="13">
        <v>678.75</v>
      </c>
      <c r="F105" s="13">
        <v>311.09399999999999</v>
      </c>
      <c r="G105" s="13">
        <v>1814.7149999999999</v>
      </c>
      <c r="H105" s="13">
        <v>207.39599999999999</v>
      </c>
      <c r="I105" s="13">
        <v>2592.4499999999998</v>
      </c>
      <c r="J105" s="13">
        <v>17283</v>
      </c>
      <c r="K105" s="13"/>
    </row>
    <row r="106" spans="1:11" x14ac:dyDescent="0.25">
      <c r="A106" s="5"/>
      <c r="B106" s="11">
        <v>24</v>
      </c>
      <c r="C106" s="12" t="s">
        <v>34</v>
      </c>
      <c r="D106" s="13">
        <v>21900</v>
      </c>
      <c r="E106" s="13">
        <v>994.77</v>
      </c>
      <c r="F106" s="13">
        <v>657</v>
      </c>
      <c r="G106" s="13">
        <v>3832.5</v>
      </c>
      <c r="H106" s="13">
        <v>438</v>
      </c>
      <c r="I106" s="13">
        <v>5475</v>
      </c>
      <c r="J106" s="13">
        <v>36500</v>
      </c>
      <c r="K106" s="13"/>
    </row>
    <row r="107" spans="1:11" x14ac:dyDescent="0.25">
      <c r="A107" s="5"/>
      <c r="B107" s="11"/>
      <c r="C107" s="16" t="s">
        <v>29</v>
      </c>
      <c r="D107" s="17">
        <v>44548.800000000003</v>
      </c>
      <c r="E107" s="17">
        <v>2404.59</v>
      </c>
      <c r="F107" s="17">
        <v>1336.4639999999999</v>
      </c>
      <c r="G107" s="17">
        <v>7796.04</v>
      </c>
      <c r="H107" s="17">
        <v>890.97600000000011</v>
      </c>
      <c r="I107" s="17"/>
      <c r="J107" s="17"/>
      <c r="K107" s="17"/>
    </row>
    <row r="108" spans="1:11" x14ac:dyDescent="0.25">
      <c r="A108" s="5"/>
      <c r="B108" s="11"/>
      <c r="C108" s="16" t="s">
        <v>30</v>
      </c>
      <c r="D108" s="17">
        <v>534585.60000000009</v>
      </c>
      <c r="E108" s="17">
        <v>28855.08</v>
      </c>
      <c r="F108" s="17">
        <v>16037.567999999999</v>
      </c>
      <c r="G108" s="17">
        <v>93552.48</v>
      </c>
      <c r="H108" s="17">
        <v>10691.712000000001</v>
      </c>
      <c r="I108" s="17">
        <v>11137.5</v>
      </c>
      <c r="J108" s="17">
        <v>74248</v>
      </c>
      <c r="K108" s="17">
        <v>769107.94000000006</v>
      </c>
    </row>
    <row r="109" spans="1:11" x14ac:dyDescent="0.25">
      <c r="A109" s="5"/>
      <c r="B109" s="5"/>
      <c r="C109" s="5"/>
      <c r="D109" s="11"/>
      <c r="E109" s="5"/>
      <c r="F109" s="5"/>
      <c r="G109" s="5"/>
      <c r="H109" s="5"/>
      <c r="I109" s="5"/>
      <c r="J109" s="5"/>
      <c r="K109" s="14"/>
    </row>
    <row r="110" spans="1:11" x14ac:dyDescent="0.25">
      <c r="A110" s="5"/>
      <c r="B110" s="5"/>
      <c r="C110" s="5"/>
      <c r="D110" s="11"/>
      <c r="E110" s="5"/>
      <c r="F110" s="5"/>
      <c r="G110" s="5"/>
      <c r="H110" s="5"/>
      <c r="I110" s="5"/>
      <c r="J110" s="14"/>
      <c r="K110" s="14"/>
    </row>
    <row r="111" spans="1:11" x14ac:dyDescent="0.25">
      <c r="A111" s="5"/>
      <c r="B111" s="5"/>
      <c r="C111" s="5"/>
      <c r="D111" s="11"/>
      <c r="E111" s="5"/>
      <c r="F111" s="5"/>
      <c r="G111" s="5"/>
      <c r="H111" s="5"/>
      <c r="I111" s="5"/>
      <c r="J111" s="5"/>
      <c r="K111" s="14"/>
    </row>
    <row r="112" spans="1:11" x14ac:dyDescent="0.25">
      <c r="A112" s="5"/>
      <c r="B112" s="5"/>
      <c r="C112" s="5"/>
      <c r="D112" s="11"/>
      <c r="E112" s="5"/>
      <c r="F112" s="5"/>
      <c r="G112" s="5"/>
      <c r="H112" s="5"/>
      <c r="I112" s="5"/>
      <c r="J112" s="5"/>
      <c r="K112" s="14"/>
    </row>
    <row r="113" spans="1:11" x14ac:dyDescent="0.25">
      <c r="A113" s="5"/>
      <c r="B113" s="5"/>
      <c r="C113" s="5"/>
      <c r="D113" s="11"/>
      <c r="E113" s="5"/>
      <c r="F113" s="5"/>
      <c r="G113" s="5"/>
      <c r="H113" s="5"/>
      <c r="I113" s="5"/>
      <c r="J113" s="5"/>
      <c r="K113" s="14"/>
    </row>
    <row r="114" spans="1:11" x14ac:dyDescent="0.25">
      <c r="A114" s="5"/>
      <c r="B114" s="5"/>
      <c r="C114" s="5"/>
      <c r="D114" s="11"/>
      <c r="E114" s="5"/>
      <c r="F114" s="5"/>
      <c r="G114" s="5"/>
      <c r="H114" s="5"/>
      <c r="I114" s="5"/>
      <c r="J114" s="5"/>
      <c r="K114" s="14"/>
    </row>
    <row r="115" spans="1:11" x14ac:dyDescent="0.25">
      <c r="A115" s="5"/>
      <c r="B115" s="5"/>
      <c r="C115" s="5"/>
      <c r="D115" s="11"/>
      <c r="E115" s="5"/>
      <c r="F115" s="5"/>
      <c r="G115" s="5"/>
      <c r="H115" s="5"/>
      <c r="I115" s="5"/>
      <c r="J115" s="5"/>
      <c r="K115" s="14"/>
    </row>
    <row r="116" spans="1:11" ht="15.75" x14ac:dyDescent="0.25">
      <c r="A116" s="5"/>
      <c r="B116" s="6" t="s">
        <v>1</v>
      </c>
      <c r="C116" s="5"/>
      <c r="D116" s="11"/>
      <c r="E116" s="5"/>
      <c r="F116" s="5"/>
      <c r="G116" s="5"/>
      <c r="H116" s="5"/>
      <c r="I116" s="5"/>
      <c r="J116" s="5"/>
      <c r="K116" s="14"/>
    </row>
    <row r="117" spans="1:11" ht="15.75" x14ac:dyDescent="0.25">
      <c r="A117" s="5"/>
      <c r="B117" s="6" t="s">
        <v>61</v>
      </c>
      <c r="C117" s="5"/>
      <c r="D117" s="11"/>
      <c r="E117" s="5"/>
      <c r="F117" s="5"/>
      <c r="G117" s="5"/>
      <c r="H117" s="5"/>
      <c r="I117" s="5"/>
      <c r="J117" s="5"/>
      <c r="K117" s="14"/>
    </row>
    <row r="118" spans="1:11" ht="15.75" x14ac:dyDescent="0.25">
      <c r="A118" s="5"/>
      <c r="B118" s="6" t="s">
        <v>3</v>
      </c>
      <c r="C118" s="5"/>
      <c r="D118" s="11"/>
      <c r="E118" s="5"/>
      <c r="F118" s="5"/>
      <c r="G118" s="5"/>
      <c r="H118" s="5"/>
      <c r="I118" s="5"/>
      <c r="J118" s="5"/>
      <c r="K118" s="14"/>
    </row>
    <row r="119" spans="1:11" x14ac:dyDescent="0.25">
      <c r="A119" s="5"/>
      <c r="B119" s="5"/>
      <c r="C119" s="5"/>
      <c r="D119" s="11"/>
      <c r="E119" s="5"/>
      <c r="F119" s="5"/>
      <c r="G119" s="5"/>
      <c r="H119" s="5"/>
      <c r="I119" s="5"/>
      <c r="J119" s="5"/>
      <c r="K119" s="14"/>
    </row>
    <row r="120" spans="1:11" x14ac:dyDescent="0.25">
      <c r="A120" s="5"/>
      <c r="B120" s="129"/>
      <c r="C120" s="8"/>
      <c r="D120" s="129" t="s">
        <v>250</v>
      </c>
      <c r="E120" s="194" t="s">
        <v>252</v>
      </c>
      <c r="F120" s="194"/>
      <c r="G120" s="194"/>
      <c r="H120" s="194"/>
      <c r="I120" s="9" t="s">
        <v>5</v>
      </c>
      <c r="J120" s="9"/>
      <c r="K120" s="55"/>
    </row>
    <row r="121" spans="1:11" x14ac:dyDescent="0.25">
      <c r="A121" s="5"/>
      <c r="B121" s="129" t="s">
        <v>4</v>
      </c>
      <c r="C121" s="8"/>
      <c r="D121" s="129" t="s">
        <v>31</v>
      </c>
      <c r="E121" s="194" t="s">
        <v>253</v>
      </c>
      <c r="F121" s="194"/>
      <c r="G121" s="194"/>
      <c r="H121" s="194"/>
      <c r="I121" s="194" t="s">
        <v>254</v>
      </c>
      <c r="J121" s="194"/>
      <c r="K121" s="55"/>
    </row>
    <row r="122" spans="1:11" x14ac:dyDescent="0.25">
      <c r="A122" s="5"/>
      <c r="B122" s="129" t="s">
        <v>6</v>
      </c>
      <c r="C122" s="129" t="s">
        <v>251</v>
      </c>
      <c r="D122" s="129" t="s">
        <v>7</v>
      </c>
      <c r="E122" s="194"/>
      <c r="F122" s="194"/>
      <c r="G122" s="194"/>
      <c r="H122" s="194"/>
      <c r="I122" s="129" t="s">
        <v>8</v>
      </c>
      <c r="J122" s="129"/>
      <c r="K122" s="55"/>
    </row>
    <row r="123" spans="1:11" x14ac:dyDescent="0.25">
      <c r="A123" s="5"/>
      <c r="B123" s="129" t="s">
        <v>9</v>
      </c>
      <c r="C123" s="129" t="s">
        <v>10</v>
      </c>
      <c r="D123" s="129">
        <v>2018</v>
      </c>
      <c r="E123" s="129" t="s">
        <v>11</v>
      </c>
      <c r="F123" s="129" t="s">
        <v>12</v>
      </c>
      <c r="G123" s="129" t="s">
        <v>13</v>
      </c>
      <c r="H123" s="129" t="s">
        <v>14</v>
      </c>
      <c r="I123" s="129" t="s">
        <v>15</v>
      </c>
      <c r="J123" s="129" t="s">
        <v>16</v>
      </c>
      <c r="K123" s="129" t="s">
        <v>62</v>
      </c>
    </row>
    <row r="124" spans="1:11" x14ac:dyDescent="0.25">
      <c r="A124" s="5"/>
      <c r="B124" s="11"/>
      <c r="C124" s="16" t="s">
        <v>72</v>
      </c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5"/>
      <c r="B125" s="11">
        <v>25</v>
      </c>
      <c r="C125" s="12" t="s">
        <v>64</v>
      </c>
      <c r="D125" s="13">
        <v>12279</v>
      </c>
      <c r="E125" s="13">
        <v>731.07</v>
      </c>
      <c r="F125" s="13">
        <v>368.37</v>
      </c>
      <c r="G125" s="13">
        <v>2148.8249999999998</v>
      </c>
      <c r="H125" s="13">
        <v>245.58</v>
      </c>
      <c r="I125" s="13">
        <v>3069.75</v>
      </c>
      <c r="J125" s="13">
        <v>20465</v>
      </c>
      <c r="K125" s="13"/>
    </row>
    <row r="126" spans="1:11" x14ac:dyDescent="0.25">
      <c r="A126" s="5"/>
      <c r="B126" s="11">
        <v>26</v>
      </c>
      <c r="C126" s="12" t="s">
        <v>34</v>
      </c>
      <c r="D126" s="13">
        <v>21900</v>
      </c>
      <c r="E126" s="13">
        <v>994.77</v>
      </c>
      <c r="F126" s="13">
        <v>657</v>
      </c>
      <c r="G126" s="13">
        <v>3832.5</v>
      </c>
      <c r="H126" s="13">
        <v>438</v>
      </c>
      <c r="I126" s="13">
        <v>5475</v>
      </c>
      <c r="J126" s="13">
        <v>36500</v>
      </c>
      <c r="K126" s="13"/>
    </row>
    <row r="127" spans="1:11" x14ac:dyDescent="0.25">
      <c r="A127" s="5"/>
      <c r="B127" s="11">
        <v>27</v>
      </c>
      <c r="C127" s="12" t="s">
        <v>66</v>
      </c>
      <c r="D127" s="13">
        <v>10369.799999999999</v>
      </c>
      <c r="E127" s="13">
        <v>678.75</v>
      </c>
      <c r="F127" s="13">
        <v>311.09399999999999</v>
      </c>
      <c r="G127" s="13">
        <v>1814.7149999999999</v>
      </c>
      <c r="H127" s="13">
        <v>207.39599999999999</v>
      </c>
      <c r="I127" s="13">
        <v>2592.4499999999998</v>
      </c>
      <c r="J127" s="13">
        <v>17283</v>
      </c>
      <c r="K127" s="13"/>
    </row>
    <row r="128" spans="1:11" x14ac:dyDescent="0.25">
      <c r="A128" s="5"/>
      <c r="B128" s="11"/>
      <c r="C128" s="16" t="s">
        <v>29</v>
      </c>
      <c r="D128" s="17">
        <v>44548.800000000003</v>
      </c>
      <c r="E128" s="17">
        <v>2404.59</v>
      </c>
      <c r="F128" s="17">
        <v>1336.4639999999999</v>
      </c>
      <c r="G128" s="17">
        <v>7796.04</v>
      </c>
      <c r="H128" s="17">
        <v>890.97600000000011</v>
      </c>
      <c r="I128" s="17"/>
      <c r="J128" s="17"/>
      <c r="K128" s="17"/>
    </row>
    <row r="129" spans="1:11" x14ac:dyDescent="0.25">
      <c r="A129" s="5"/>
      <c r="B129" s="11"/>
      <c r="C129" s="16" t="s">
        <v>30</v>
      </c>
      <c r="D129" s="17">
        <v>534585.60000000009</v>
      </c>
      <c r="E129" s="17">
        <v>28855.08</v>
      </c>
      <c r="F129" s="17">
        <v>16037.567999999999</v>
      </c>
      <c r="G129" s="17">
        <v>93552.48</v>
      </c>
      <c r="H129" s="17">
        <v>10691.712000000001</v>
      </c>
      <c r="I129" s="17">
        <v>11137.5</v>
      </c>
      <c r="J129" s="17">
        <v>74248</v>
      </c>
      <c r="K129" s="17">
        <v>769107.94000000006</v>
      </c>
    </row>
    <row r="130" spans="1:11" x14ac:dyDescent="0.25">
      <c r="A130" s="5"/>
      <c r="B130" s="11"/>
      <c r="C130" s="16" t="s">
        <v>73</v>
      </c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5"/>
      <c r="B131" s="11">
        <v>28</v>
      </c>
      <c r="C131" s="12" t="s">
        <v>64</v>
      </c>
      <c r="D131" s="13">
        <v>12279</v>
      </c>
      <c r="E131" s="13">
        <v>698.41</v>
      </c>
      <c r="F131" s="13">
        <v>368.37</v>
      </c>
      <c r="G131" s="13">
        <v>2148.8249999999998</v>
      </c>
      <c r="H131" s="13">
        <v>245.58</v>
      </c>
      <c r="I131" s="13">
        <v>3069.75</v>
      </c>
      <c r="J131" s="13">
        <v>20465</v>
      </c>
      <c r="K131" s="13"/>
    </row>
    <row r="132" spans="1:11" x14ac:dyDescent="0.25">
      <c r="A132" s="5"/>
      <c r="B132" s="11">
        <v>29</v>
      </c>
      <c r="C132" s="12" t="s">
        <v>66</v>
      </c>
      <c r="D132" s="13">
        <v>10369.799999999999</v>
      </c>
      <c r="E132" s="13">
        <v>678.75</v>
      </c>
      <c r="F132" s="13">
        <v>311.09399999999999</v>
      </c>
      <c r="G132" s="13">
        <v>1814.7149999999999</v>
      </c>
      <c r="H132" s="13">
        <v>207.39599999999999</v>
      </c>
      <c r="I132" s="13">
        <v>2592.4499999999998</v>
      </c>
      <c r="J132" s="13">
        <v>17283</v>
      </c>
      <c r="K132" s="13"/>
    </row>
    <row r="133" spans="1:11" x14ac:dyDescent="0.25">
      <c r="A133" s="5"/>
      <c r="B133" s="11">
        <v>30</v>
      </c>
      <c r="C133" s="12" t="s">
        <v>34</v>
      </c>
      <c r="D133" s="13">
        <v>21900</v>
      </c>
      <c r="E133" s="13">
        <v>994.77</v>
      </c>
      <c r="F133" s="13">
        <v>657</v>
      </c>
      <c r="G133" s="13">
        <v>3832.5</v>
      </c>
      <c r="H133" s="13">
        <v>438</v>
      </c>
      <c r="I133" s="13">
        <v>5475</v>
      </c>
      <c r="J133" s="13">
        <v>36500</v>
      </c>
      <c r="K133" s="13"/>
    </row>
    <row r="134" spans="1:11" x14ac:dyDescent="0.25">
      <c r="A134" s="5"/>
      <c r="B134" s="11"/>
      <c r="C134" s="16" t="s">
        <v>29</v>
      </c>
      <c r="D134" s="17">
        <v>44548.800000000003</v>
      </c>
      <c r="E134" s="17">
        <v>2371.9299999999998</v>
      </c>
      <c r="F134" s="17">
        <v>1336.4639999999999</v>
      </c>
      <c r="G134" s="17">
        <v>7796.04</v>
      </c>
      <c r="H134" s="17">
        <v>890.97600000000011</v>
      </c>
      <c r="I134" s="17"/>
      <c r="J134" s="17"/>
      <c r="K134" s="17"/>
    </row>
    <row r="135" spans="1:11" x14ac:dyDescent="0.25">
      <c r="A135" s="5"/>
      <c r="B135" s="11"/>
      <c r="C135" s="16" t="s">
        <v>30</v>
      </c>
      <c r="D135" s="17">
        <v>534585.60000000009</v>
      </c>
      <c r="E135" s="17">
        <v>28463.159999999996</v>
      </c>
      <c r="F135" s="17">
        <v>16037.567999999999</v>
      </c>
      <c r="G135" s="17">
        <v>93552.48</v>
      </c>
      <c r="H135" s="17">
        <v>10691.712000000001</v>
      </c>
      <c r="I135" s="17">
        <v>11137.5</v>
      </c>
      <c r="J135" s="17">
        <v>74248</v>
      </c>
      <c r="K135" s="17">
        <v>768716.02</v>
      </c>
    </row>
    <row r="136" spans="1:11" x14ac:dyDescent="0.25">
      <c r="A136" s="5"/>
      <c r="B136" s="11"/>
      <c r="C136" s="16" t="s">
        <v>74</v>
      </c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5"/>
      <c r="B137" s="11">
        <v>31</v>
      </c>
      <c r="C137" s="12" t="s">
        <v>75</v>
      </c>
      <c r="D137" s="13">
        <v>12279</v>
      </c>
      <c r="E137" s="13">
        <v>731.07</v>
      </c>
      <c r="F137" s="13">
        <v>368.37</v>
      </c>
      <c r="G137" s="13">
        <v>2148.8249999999998</v>
      </c>
      <c r="H137" s="13">
        <v>245.58</v>
      </c>
      <c r="I137" s="13">
        <v>3069.75</v>
      </c>
      <c r="J137" s="13">
        <v>20465</v>
      </c>
      <c r="K137" s="13"/>
    </row>
    <row r="138" spans="1:11" x14ac:dyDescent="0.25">
      <c r="A138" s="5"/>
      <c r="B138" s="11">
        <v>32</v>
      </c>
      <c r="C138" s="12" t="s">
        <v>34</v>
      </c>
      <c r="D138" s="13">
        <v>21900</v>
      </c>
      <c r="E138" s="13">
        <v>994.77</v>
      </c>
      <c r="F138" s="13">
        <v>657</v>
      </c>
      <c r="G138" s="13">
        <v>3832.5</v>
      </c>
      <c r="H138" s="13">
        <v>438</v>
      </c>
      <c r="I138" s="13">
        <v>5475</v>
      </c>
      <c r="J138" s="13">
        <v>36500</v>
      </c>
      <c r="K138" s="13"/>
    </row>
    <row r="139" spans="1:11" x14ac:dyDescent="0.25">
      <c r="A139" s="5"/>
      <c r="B139" s="139">
        <v>33</v>
      </c>
      <c r="C139" s="12" t="s">
        <v>66</v>
      </c>
      <c r="D139" s="13">
        <v>10369.799999999999</v>
      </c>
      <c r="E139" s="13">
        <v>678.75</v>
      </c>
      <c r="F139" s="13">
        <v>311.09399999999999</v>
      </c>
      <c r="G139" s="13">
        <v>1814.7149999999999</v>
      </c>
      <c r="H139" s="13">
        <v>207.39599999999999</v>
      </c>
      <c r="I139" s="13">
        <v>2592.4499999999998</v>
      </c>
      <c r="J139" s="13">
        <v>17283</v>
      </c>
      <c r="K139" s="13"/>
    </row>
    <row r="140" spans="1:11" x14ac:dyDescent="0.25">
      <c r="A140" s="5"/>
      <c r="B140" s="11"/>
      <c r="C140" s="16" t="s">
        <v>29</v>
      </c>
      <c r="D140" s="17">
        <v>44548.800000000003</v>
      </c>
      <c r="E140" s="17">
        <v>2404.59</v>
      </c>
      <c r="F140" s="17">
        <v>1336.4639999999999</v>
      </c>
      <c r="G140" s="17">
        <v>7796.04</v>
      </c>
      <c r="H140" s="17">
        <v>890.976</v>
      </c>
      <c r="I140" s="17"/>
      <c r="J140" s="17"/>
      <c r="K140" s="17"/>
    </row>
    <row r="141" spans="1:11" x14ac:dyDescent="0.25">
      <c r="A141" s="5"/>
      <c r="B141" s="11"/>
      <c r="C141" s="16" t="s">
        <v>30</v>
      </c>
      <c r="D141" s="17">
        <v>534585.60000000009</v>
      </c>
      <c r="E141" s="17">
        <v>28855.08</v>
      </c>
      <c r="F141" s="17">
        <v>16037.567999999999</v>
      </c>
      <c r="G141" s="17">
        <v>93552.48</v>
      </c>
      <c r="H141" s="17">
        <v>10691.712</v>
      </c>
      <c r="I141" s="17">
        <v>11137.5</v>
      </c>
      <c r="J141" s="17">
        <v>74248</v>
      </c>
      <c r="K141" s="17">
        <v>769107.94000000006</v>
      </c>
    </row>
    <row r="142" spans="1:11" x14ac:dyDescent="0.25">
      <c r="A142" s="5"/>
      <c r="B142" s="11"/>
      <c r="C142" s="16"/>
      <c r="D142" s="16"/>
      <c r="E142" s="17"/>
      <c r="F142" s="17"/>
      <c r="G142" s="17"/>
      <c r="H142" s="17"/>
      <c r="I142" s="17"/>
      <c r="J142" s="17"/>
      <c r="K142" s="14"/>
    </row>
    <row r="143" spans="1:11" ht="30" x14ac:dyDescent="0.25">
      <c r="B143" s="143">
        <v>33</v>
      </c>
      <c r="C143" s="144" t="s">
        <v>256</v>
      </c>
      <c r="D143" s="141">
        <f t="shared" ref="D143:J143" si="0">+D141+D135+D129+D108+D100+D92+D70+D62+D54</f>
        <v>6637874.4000000004</v>
      </c>
      <c r="E143" s="141">
        <f t="shared" si="0"/>
        <v>337446.95999999996</v>
      </c>
      <c r="F143" s="141">
        <f t="shared" si="0"/>
        <v>199136.23200000002</v>
      </c>
      <c r="G143" s="141">
        <f t="shared" si="0"/>
        <v>1161628.02</v>
      </c>
      <c r="H143" s="141">
        <f t="shared" si="0"/>
        <v>132757.48800000001</v>
      </c>
      <c r="I143" s="141">
        <f t="shared" si="0"/>
        <v>138290.25</v>
      </c>
      <c r="J143" s="141">
        <f t="shared" si="0"/>
        <v>921927</v>
      </c>
      <c r="K143" s="141">
        <f>+J143+I143+H143+G143+F143+E143+D143</f>
        <v>9529060.3499999996</v>
      </c>
    </row>
    <row r="144" spans="1:11" x14ac:dyDescent="0.25">
      <c r="C144" s="165" t="s">
        <v>282</v>
      </c>
      <c r="H144" s="34"/>
      <c r="J144" s="65">
        <f>24.5*J143/100</f>
        <v>225872.11499999999</v>
      </c>
      <c r="K144" s="34"/>
    </row>
    <row r="145" spans="3:11" s="137" customFormat="1" x14ac:dyDescent="0.25">
      <c r="C145" s="165" t="s">
        <v>283</v>
      </c>
      <c r="J145" s="65">
        <f>+J144+J143</f>
        <v>1147799.115</v>
      </c>
      <c r="K145" s="34"/>
    </row>
    <row r="146" spans="3:11" x14ac:dyDescent="0.25">
      <c r="C146" s="167" t="s">
        <v>272</v>
      </c>
      <c r="D146" s="168"/>
      <c r="E146" s="168"/>
      <c r="F146" s="168"/>
      <c r="G146" s="168"/>
      <c r="H146" s="168"/>
      <c r="I146" s="168"/>
      <c r="J146" s="169"/>
      <c r="K146" s="141">
        <f>+K143+J144</f>
        <v>9754932.4649999999</v>
      </c>
    </row>
    <row r="147" spans="3:11" x14ac:dyDescent="0.25">
      <c r="K147" s="34"/>
    </row>
  </sheetData>
  <mergeCells count="12">
    <mergeCell ref="I121:J121"/>
    <mergeCell ref="I82:J82"/>
    <mergeCell ref="I44:J44"/>
    <mergeCell ref="E122:H122"/>
    <mergeCell ref="E83:H83"/>
    <mergeCell ref="E82:H82"/>
    <mergeCell ref="E121:H121"/>
    <mergeCell ref="E43:H43"/>
    <mergeCell ref="E45:H45"/>
    <mergeCell ref="E81:H81"/>
    <mergeCell ref="E44:H44"/>
    <mergeCell ref="E120:H120"/>
  </mergeCells>
  <pageMargins left="0.31496062992125984" right="0.31496062992125984" top="0.35433070866141736" bottom="0.74803149606299213" header="0.31496062992125984" footer="0.31496062992125984"/>
  <pageSetup paperSize="190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PRESUP. CONSOLIDADO</vt:lpstr>
      <vt:lpstr>PRESUP. OFICINAS CENTRALES</vt:lpstr>
      <vt:lpstr>PLANTILLA OFNAS. CENTRALES</vt:lpstr>
      <vt:lpstr>PRESUP. SEDES REGIONALES</vt:lpstr>
      <vt:lpstr>PLANTILLA SEDES REGIONALES</vt:lpstr>
      <vt:lpstr>Hoja7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Acosta Gonzalez</dc:creator>
  <cp:lastModifiedBy>Francisco Javier González Fierro</cp:lastModifiedBy>
  <cp:lastPrinted>2022-07-15T14:26:50Z</cp:lastPrinted>
  <dcterms:created xsi:type="dcterms:W3CDTF">2018-04-24T16:17:30Z</dcterms:created>
  <dcterms:modified xsi:type="dcterms:W3CDTF">2022-07-15T14:33:27Z</dcterms:modified>
</cp:coreProperties>
</file>